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8235" activeTab="0"/>
  </bookViews>
  <sheets>
    <sheet name="งบแสดงฐาน ใหม่" sheetId="1" r:id="rId1"/>
    <sheet name="หมาย 1 ทั่วไป" sheetId="2" r:id="rId2"/>
    <sheet name="หมาย 2 ทรัพย์สิน" sheetId="3" r:id="rId3"/>
    <sheet name="2.1กระดาษงบทรัพย์สิน" sheetId="4" r:id="rId4"/>
    <sheet name="หมาย 3 เงินสดเงินฝากธนาคาร" sheetId="5" r:id="rId5"/>
    <sheet name="หมายเหตุ 4 รายได้รัฐค้างรับ" sheetId="6" r:id="rId6"/>
    <sheet name="หมาย 5 รายจ่ายค้างจ่าย" sheetId="7" r:id="rId7"/>
    <sheet name="หมาย6 เงินรับฝาก" sheetId="8" r:id="rId8"/>
    <sheet name="หมาย 7 เงินสะสม" sheetId="9" r:id="rId9"/>
    <sheet name="แบท้าย ลูกหนี้เงินสะสม" sheetId="10" r:id="rId10"/>
    <sheet name="แนบจ่ายขาดเงินสะสม" sheetId="11" r:id="rId11"/>
    <sheet name="หมาย8 ทุนสำรอง 25%" sheetId="12" r:id="rId12"/>
    <sheet name="งบทดลอง" sheetId="13" r:id="rId13"/>
    <sheet name="บริหาร สงบ ศึกษา สาธารณสุข" sheetId="14" r:id="rId14"/>
    <sheet name="เคหะ ศาสนา" sheetId="15" r:id="rId15"/>
    <sheet name="สังคม อุต เกษตร" sheetId="16" r:id="rId16"/>
    <sheet name="งบกลาง เข้มแข็ง" sheetId="17" r:id="rId17"/>
    <sheet name="แผนงานรวม" sheetId="18" r:id="rId18"/>
    <sheet name="งบแสดงผลดำเนินงานตามแผนงานรวม" sheetId="19" r:id="rId19"/>
  </sheets>
  <externalReferences>
    <externalReference r:id="rId22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<sst xmlns="http://schemas.openxmlformats.org/spreadsheetml/2006/main" count="771" uniqueCount="341">
  <si>
    <t>รายการ</t>
  </si>
  <si>
    <t>ประมาณการ</t>
  </si>
  <si>
    <t>หมวดภาษีอากร</t>
  </si>
  <si>
    <t>หมวดรายได้จากทรัพย์สิน</t>
  </si>
  <si>
    <t>หมวดรายได้เบ็ดเตล็ด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</si>
  <si>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</si>
  <si>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</si>
  <si>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</si>
  <si>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</si>
  <si>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</si>
  <si>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</si>
  <si>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</si>
  <si>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</si>
  <si>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หมวดภาษีจัดสรร</t>
  </si>
  <si>
    <t>ลำดับ</t>
  </si>
  <si>
    <t>จำนวนเงิน</t>
  </si>
  <si>
    <t>องค์การบริหารส่วนตำบลสองพี่น้อง  อำเภอแก่งกระจาน  จังหวัดเพชรบุรี</t>
  </si>
  <si>
    <t>องค์การบริหารส่วนตำบลสองพี่น้อง</t>
  </si>
  <si>
    <t>(นางสาวพิศมัย  จันทร์แก้ว)</t>
  </si>
  <si>
    <t>รหัสบัญชี</t>
  </si>
  <si>
    <t>เครดิต</t>
  </si>
  <si>
    <t>เงินสะสม</t>
  </si>
  <si>
    <t>ทุนสำรองเงินสะสม 25%</t>
  </si>
  <si>
    <t>นายกองค์การบริหารส่วนตำบลสองพี่น้อง</t>
  </si>
  <si>
    <t>เงินมัดจำประกันสัญญา</t>
  </si>
  <si>
    <t>ส่วนลด 6%</t>
  </si>
  <si>
    <t>เงินรับฝากเศรษฐกิจชุมชน บ/ช 1</t>
  </si>
  <si>
    <t>เงินรับฝากเศรษฐกิจชุมชน บ/ช 2</t>
  </si>
  <si>
    <t>บวก</t>
  </si>
  <si>
    <t>หัก</t>
  </si>
  <si>
    <t>รายจ่าย</t>
  </si>
  <si>
    <t>ทรัพย์สินตามงบทรัพย์สิน</t>
  </si>
  <si>
    <t>ทุนทรัพย์สิน</t>
  </si>
  <si>
    <t>งบทดลอง   (หลังปิดบัญชี)</t>
  </si>
  <si>
    <t>รายรับ</t>
  </si>
  <si>
    <t>(นายผล  เอกบุตร)</t>
  </si>
  <si>
    <t>รายรับจริง สูงกว่า รายจ่ายจริง</t>
  </si>
  <si>
    <t xml:space="preserve">     คงเหลือ</t>
  </si>
  <si>
    <t xml:space="preserve"> อำเภอแก่งกระจาน จังหวัดเพชรบุรี</t>
  </si>
  <si>
    <t>เงินอุดหนุนเฉพาะกิจ</t>
  </si>
  <si>
    <t>รวม</t>
  </si>
  <si>
    <t>รวมทั้งสิ้น</t>
  </si>
  <si>
    <t>อนุมัติ</t>
  </si>
  <si>
    <t>สภาฯ</t>
  </si>
  <si>
    <t>ผู้บริหาร</t>
  </si>
  <si>
    <t>ที่อนุมัติ</t>
  </si>
  <si>
    <t>เบิกจ่าย</t>
  </si>
  <si>
    <t>เลขที่ฎีกา</t>
  </si>
  <si>
    <t>วันที่เบิก</t>
  </si>
  <si>
    <t>หมายเหตุ</t>
  </si>
  <si>
    <t>ที่</t>
  </si>
  <si>
    <t>รายจ่ายค้างจ่าย</t>
  </si>
  <si>
    <t>เงินรับฝาก</t>
  </si>
  <si>
    <t>องค์การบริหารส่วนตำบลสองพี่น้อง อำเภอแก่งกระจาน  จังหวัดเพชรบุรี</t>
  </si>
  <si>
    <t>ประเภททรัพย์สิน</t>
  </si>
  <si>
    <t>ก.  อสังหาริมทรัพย์</t>
  </si>
  <si>
    <t xml:space="preserve">     ที่ดิน</t>
  </si>
  <si>
    <t>ข.  สังหาริมทรัพย์</t>
  </si>
  <si>
    <t xml:space="preserve">     ครุภัณฑ์โยธา</t>
  </si>
  <si>
    <t>......................................................................</t>
  </si>
  <si>
    <t>...................................................................</t>
  </si>
  <si>
    <t>เงินทุนสำรองเงินสะสม</t>
  </si>
  <si>
    <t>งบแสดงฐานะการเงิน</t>
  </si>
  <si>
    <t>หมวด</t>
  </si>
  <si>
    <t>รายรับจริงสูงกว่ารายจ่ายจริงหลังหักเงินทุนสำรองเงินสะสม</t>
  </si>
  <si>
    <t xml:space="preserve">ทุนสำรองเงินสะสม  25%  </t>
  </si>
  <si>
    <t xml:space="preserve">     อาคาร</t>
  </si>
  <si>
    <t>=</t>
  </si>
  <si>
    <t>เงินรับฝาก ภบท. 5%</t>
  </si>
  <si>
    <t>จ่ายขาดเงินสะสม ปี 2557 x 100</t>
  </si>
  <si>
    <t>เงินสะสมปี 2556</t>
  </si>
  <si>
    <t>2,778,614 x 100</t>
  </si>
  <si>
    <t>=  24.32%</t>
  </si>
  <si>
    <t>ผู้อำนวยการกองคลัง</t>
  </si>
  <si>
    <t>เงินเดือน (ฝ่ายการเมือง)</t>
  </si>
  <si>
    <t>เงินเดือน (ฝ่ายประจำ)</t>
  </si>
  <si>
    <t>หมวดเงินอุดหนุนทั่วไป</t>
  </si>
  <si>
    <t>ปีงบประมาณ 58</t>
  </si>
  <si>
    <t>หมายเหตุประกอบงบแสดงฐานะการเงิน</t>
  </si>
  <si>
    <t>ราคาทรัพย์สิน</t>
  </si>
  <si>
    <t>แหล่งที่มาของทรัพย์สินทั้งหมด</t>
  </si>
  <si>
    <t>ชื่อ</t>
  </si>
  <si>
    <t>เงินอุทิศ - ระบุวัตถุประสงค์ เพื่อติดตั้งระบบประปา ให้ บจก.มอนธันญ่าฯ</t>
  </si>
  <si>
    <t>111201</t>
  </si>
  <si>
    <t>215000</t>
  </si>
  <si>
    <t>211000</t>
  </si>
  <si>
    <t>310000</t>
  </si>
  <si>
    <t>320000</t>
  </si>
  <si>
    <t>สำหรับปี สิ้นสุดวันที่ 30  กันยายน  2558</t>
  </si>
  <si>
    <t>หมายเหตุ  2   งบทรัพย์สิน</t>
  </si>
  <si>
    <t xml:space="preserve">ข้อมูลทั่วไป </t>
  </si>
  <si>
    <t>หมายเหตุ 1</t>
  </si>
  <si>
    <t>สรุปนโยบายการบัญชีที่สำคัญ</t>
  </si>
  <si>
    <t>1.1  หลักเกณฑ์ในการจัดทำงบแสดงฐานะการเงิน</t>
  </si>
  <si>
    <t xml:space="preserve">       การบันทึกบัญชีเพื่อจัดทำงบแสดงฐานะการเงินเป็นไปตามเกณฑ์เงินสด และเกณฑ์</t>
  </si>
  <si>
    <t>คงค้าง ตามประกาศกระทรวงมหาดไทย เรื่อง หลักเกณฑ์และวิธีปฏิบัติการบันทึกบัญชี การจัดทำทะเบียน</t>
  </si>
  <si>
    <t>และรายงานการเงินขององค์กรปกครองส่วนท้องถิ่น เมื่อวันที่ 20  มีนาคม  พ.ศ. 2558  และหนังสือ</t>
  </si>
  <si>
    <t xml:space="preserve">สั่งการที่เกี่ยวข้อง </t>
  </si>
  <si>
    <t>รายได้</t>
  </si>
  <si>
    <t>หมายเหตุ 3 เงินสดและเงินฝากธนาคาร</t>
  </si>
  <si>
    <t xml:space="preserve">เงินฝากธนาคารกรุงไทย </t>
  </si>
  <si>
    <t>เงินฝากธนาคาร ธกส.</t>
  </si>
  <si>
    <t xml:space="preserve">  ประเภท ออมทรัพย์      เลขที่บัญชี 7311106710</t>
  </si>
  <si>
    <t xml:space="preserve">  ประเภท ออมทรัพย์      เลขที่บัญชี 7041157059</t>
  </si>
  <si>
    <t xml:space="preserve">  ประเภท ออมทรัพย์      เลขที่บัญชี 7311182549</t>
  </si>
  <si>
    <t xml:space="preserve">  ประเภท ออมทรัพย์       เลขที่บัญชี 7041215113</t>
  </si>
  <si>
    <t xml:space="preserve">  ประเภท ออมทรัพย์      เลขที่บัญชี 7311199433</t>
  </si>
  <si>
    <t xml:space="preserve">  ประเภท ออมทรัพย์      เลขที่บัญชี 7041331121</t>
  </si>
  <si>
    <t xml:space="preserve">  ประเภท ออมทรัพย์      เลขที่บัญชี 020049383348</t>
  </si>
  <si>
    <t>แหล่งเงิน</t>
  </si>
  <si>
    <t>แผนงาน</t>
  </si>
  <si>
    <t>งาน</t>
  </si>
  <si>
    <t>โครงการ</t>
  </si>
  <si>
    <t>เงินงบประมาณ</t>
  </si>
  <si>
    <t>บริหารงานทั่วไป</t>
  </si>
  <si>
    <t xml:space="preserve">อาคารต่าง ๆ </t>
  </si>
  <si>
    <t>เพื่อสมทบงบประมาณจากกรมส่งเสริมการปกครองท้องถิ่นในการก่อสร้างอาคารศูนย์พัฒนาเด็กเล็ก จำนวน  2 ศูนย์ ตามมาตราการเพิ่มประสิทธิภาพการใช้จ่ายงบประมาณรายจ่ายประจำปีงบประมาณ  พ.ศ. 2558</t>
  </si>
  <si>
    <t>บริหารทั่วไป</t>
  </si>
  <si>
    <t xml:space="preserve">ประเภท </t>
  </si>
  <si>
    <t>ครุภัณฑ์คอมพิวเตอร์</t>
  </si>
  <si>
    <t>เคหะและชุมชน</t>
  </si>
  <si>
    <t>ไฟฟ้าถนน</t>
  </si>
  <si>
    <t>ค่าก่อสร้างสิ่งสาธารณูปโภค</t>
  </si>
  <si>
    <t>งบประมาณ</t>
  </si>
  <si>
    <t>สินทรัพย์</t>
  </si>
  <si>
    <t>สินทรัพย์หมุนเวียน</t>
  </si>
  <si>
    <t>เงินสดและเงินฝากธนาคาร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</si>
  <si>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</si>
  <si>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</si>
  <si>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</si>
  <si>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</si>
  <si>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รวมหนี้สินหมุนเวียน</t>
  </si>
  <si>
    <t>รวมเงินสะสม</t>
  </si>
  <si>
    <t>รวมหนี้สินและเงินสะสม</t>
  </si>
  <si>
    <t>ค่าตอบแทนพนักงานจ้าง  (ผู้ช่วยครูผู้ดูแลเด็ก)</t>
  </si>
  <si>
    <t>เงินเพิ่มต่าง ๆ ของพนักงานจ้าง  (ผู้ช่วยครูผู้ดูแลเด็ก)</t>
  </si>
  <si>
    <t>เงินประกันสังคม (ผู้ช่วยครูผู้ดูแลเด็ก)</t>
  </si>
  <si>
    <t xml:space="preserve">องค์การบริหารส่วนตำบลาสองพี่น้อง  </t>
  </si>
  <si>
    <t xml:space="preserve">เงินรับฝาก </t>
  </si>
  <si>
    <t xml:space="preserve">รายจ่ายค้างจ่าย  </t>
  </si>
  <si>
    <t>รวมรายจ่าย</t>
  </si>
  <si>
    <t>การศึกษา</t>
  </si>
  <si>
    <t>สาธารณสุข</t>
  </si>
  <si>
    <t>สร้างความเข้มแข็งของชุมชน</t>
  </si>
  <si>
    <t>การเกษตร</t>
  </si>
  <si>
    <t>งบ</t>
  </si>
  <si>
    <t>งานบริหารทั่วไป</t>
  </si>
  <si>
    <t>งานวางแผนสถิติและวิชาการ</t>
  </si>
  <si>
    <t>งานบริหารงานคลัง</t>
  </si>
  <si>
    <t>งบบุคลากร</t>
  </si>
  <si>
    <t>งบดำเนินงาน</t>
  </si>
  <si>
    <t>งบลงทุน</t>
  </si>
  <si>
    <t>งบเงินอุดหนุน</t>
  </si>
  <si>
    <t>หมายเหตุ  ระบุเงินงบประมาณหรือเงินอุดหนุนระบุวัตถุประสงค์ / เฉพาะกิจ</t>
  </si>
  <si>
    <t>งานบริหารทั่วไปเกี่ยวกับการรักษาความสงบภายใน</t>
  </si>
  <si>
    <t>งานเทศกิจ</t>
  </si>
  <si>
    <t>งานป้องกันนภัยฝ่ายพลเรือนและระงับอัคคีภัย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</si>
  <si>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</si>
  <si>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</si>
  <si>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</si>
  <si>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</si>
  <si>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</si>
  <si>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</si>
  <si>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</si>
  <si>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</si>
  <si>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</si>
  <si>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</si>
  <si>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งานสวนสาธารณะ</t>
  </si>
  <si>
    <t>งานกำจัดขยะมูลฝอยและสิ่งปฏิกูล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</si>
  <si>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</si>
  <si>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</si>
  <si>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</si>
  <si>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</si>
  <si>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</si>
  <si>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</si>
  <si>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เงินอุดหนุนระบุวัตถุประสงค์</t>
  </si>
  <si>
    <t>งานส่งเสริมและสนับสนุนความเข้มแข็งชุมชน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</si>
  <si>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</si>
  <si>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</si>
  <si>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 ที่จ่ายจากเงินรายรับตามแผนงานรวม</t>
  </si>
  <si>
    <t>การรักษาความสงบภายใน</t>
  </si>
  <si>
    <t>สังคมสงเคราะห์</t>
  </si>
  <si>
    <t>การศานาวัฒนธรรมและนันทนาการ</t>
  </si>
  <si>
    <t>อุตสาหกรรมและการโยธา</t>
  </si>
  <si>
    <t>รายงานรายจ่ายในการดำเนินงาน ที่จ่ายจากเงินสะสม</t>
  </si>
  <si>
    <t>หมวดค่าธรรมเนียมค่าปรับใบอนุญาต</t>
  </si>
  <si>
    <t>หมวดรายได้จากสาธารณูปโภคและการพาณิชย์</t>
  </si>
  <si>
    <t>หมวดเงินอุดหนุนระบุวัตถุประสงค์/เฉพาะกิจ</t>
  </si>
  <si>
    <t xml:space="preserve">รายรับ สูงกว่า รายจ่าย </t>
  </si>
  <si>
    <t>งบแสดงผลการดำเนินงานรายจ่ายจากเงินรายรับ</t>
  </si>
  <si>
    <t>รวมรายรับ</t>
  </si>
  <si>
    <t>งบแสดงผลการดำเนินงานรายจ่ายจากเงินรายรับและเงินสะสม</t>
  </si>
  <si>
    <t xml:space="preserve">  ประเภท กระแสรายวัน  เลขที่บัญชี 7316007842</t>
  </si>
  <si>
    <t>รายได้จากรัฐบาลค้างรับ</t>
  </si>
  <si>
    <t>หมายเหตุ 4  รายได้จากรัฐบาลค้างรับ</t>
  </si>
  <si>
    <t>หมายเหตุ 5  รายจ่ายค้างจ่าย</t>
  </si>
  <si>
    <t>หมายเหตุ 6  เงินรับฝาก</t>
  </si>
  <si>
    <t>หมายเหตุ  7  เงินสะสม</t>
  </si>
  <si>
    <t>รายละเอียดแนบท้ายหมายเหตุ 7  เงินสะสม</t>
  </si>
  <si>
    <t>รายละเอียดแนบท้ายหมายเหตุ 7 เงินสะสม</t>
  </si>
  <si>
    <t>ลูกหนี้เงินสะสม</t>
  </si>
  <si>
    <t>190004</t>
  </si>
  <si>
    <t>113200</t>
  </si>
  <si>
    <t>เจ้าหนี้เงินสะสม</t>
  </si>
  <si>
    <t>290001</t>
  </si>
  <si>
    <t>1. รายได้จากรัฐบาลค้างรับ</t>
  </si>
  <si>
    <t>2. เงินสะสมที่สามารถนำไปใช้ได้</t>
  </si>
  <si>
    <t>เงินฝากธนาคาร เลขที่   731-1-10671-0  (ธ.กรุงไทย สาขาพระนครคีรี)</t>
  </si>
  <si>
    <t>เงินฝากธนาคาร เลขที่   731-1-18254-9 (ธ.กรุงไทย สาขาพระนครคีรี)</t>
  </si>
  <si>
    <t>เงินฝากธนาคาร เลขที่   731-1-19943-3 (ธ.กรุงไทย สาขาพระนครคีรี)</t>
  </si>
  <si>
    <t>เงินฝากธนาคาร เลขที่   731-6-00784-2 (ธ.กรุงไทย สาขาพระนครคีรี)</t>
  </si>
  <si>
    <t>เงินฝากธนาคาร เลขที่   731-6-00160-2 (ธ.กรุงไทย สาขาพระนครคีรี)</t>
  </si>
  <si>
    <t>เงินฝากธนาคาร เลขที่   704-1-15705-9 (ธ.กรุงไทย สาขาท่ายาง)</t>
  </si>
  <si>
    <t>เงินฝากธนาคาร เลขที่   704-1-21511-3 (ธ.กรุงไทย สาขาท่ายาง)</t>
  </si>
  <si>
    <t>เงินฝากธนาคาร เลขที่   704-1-33112-1 (ธ.กรุงไทย สาขาท่ายาง)</t>
  </si>
  <si>
    <t>เงินฝากธนาคาร เลขที่   020049383348 (ธ.ธกส. สาขาแก่งกระจาน)</t>
  </si>
  <si>
    <t>111202</t>
  </si>
  <si>
    <t>องค์การบริหารส่วนตำบลสองพี่น้อง อำเภอแก่งกระจาน จังหวัดเพชรบุรี</t>
  </si>
  <si>
    <t xml:space="preserve">งบทดลอง </t>
  </si>
  <si>
    <t>เดบิต</t>
  </si>
  <si>
    <t>งบทรัพย์สิน</t>
  </si>
  <si>
    <t xml:space="preserve">ทรัพย์สิน </t>
  </si>
  <si>
    <t>ทึ่ดินและสิ่งก่อสร้าง</t>
  </si>
  <si>
    <t>จำหน่าย</t>
  </si>
  <si>
    <t>ค้างจ่าย</t>
  </si>
  <si>
    <t>ก. อสังหาริมทรัพย์</t>
  </si>
  <si>
    <t xml:space="preserve">  ที่ดิน</t>
  </si>
  <si>
    <t xml:space="preserve"> อาคาร</t>
  </si>
  <si>
    <t>ระบบประปา</t>
  </si>
  <si>
    <t xml:space="preserve"> ข. สังหาริมทรัพย์</t>
  </si>
  <si>
    <t>ครุภัณฑ์สำนักงาน</t>
  </si>
  <si>
    <t>ครุภัณฑ์ยานพาหนะและขนส่ง</t>
  </si>
  <si>
    <t>ครุภัณฑ์ไฟฟ้าและวิทยุ</t>
  </si>
  <si>
    <t>ครุภัณฑ์โยธา</t>
  </si>
  <si>
    <t xml:space="preserve">     ระบบประปา</t>
  </si>
  <si>
    <t xml:space="preserve">     ครุภัณฑ์สำนักงาน</t>
  </si>
  <si>
    <t xml:space="preserve">     ครุภัณฑ์ยานพาหนะและขนส่ง</t>
  </si>
  <si>
    <t xml:space="preserve">     ครุภัณฑ์คอมพิวเตอร์</t>
  </si>
  <si>
    <t xml:space="preserve">     ครุภัณฑ์ไฟฟ้าและวิทยุ</t>
  </si>
  <si>
    <t>จ่ายขาดเงินสะสม</t>
  </si>
  <si>
    <t>เงินอุดหนุนระบุวัตถุประส่งค์</t>
  </si>
  <si>
    <r>
      <t>หัก</t>
    </r>
    <r>
      <rPr>
        <sz val="13"/>
        <rFont val="TH Sarabun New"/>
        <family val="2"/>
      </rPr>
      <t xml:space="preserve"> 25% ของรายรับจริงสูงกว่ารายจ่ายจริง(เงินทุนสำรองเงินสะสม)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</si>
  <si>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งบกลาง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</si>
  <si>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สร้างความเข้มแข็งของชุมชน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</si>
  <si>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สังคมสงเคราะห์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</si>
  <si>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อุตสาหกรรมและการโยธา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</si>
  <si>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การเกษตร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</si>
  <si>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บริหารทั่วไป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</si>
  <si>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รักษาความสงบภายใน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</si>
  <si>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การศึกษา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</si>
  <si>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สาธารณสุข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</si>
  <si>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เคหะและชุมชน</t>
    </r>
  </si>
  <si>
    <r>
      <t xml:space="preserve">รายงานรายจ่ายในการดำเนินงาน ที่จ่ายจากเงินรายรับตามแผนงาน </t>
    </r>
    <r>
      <rPr>
        <b/>
        <sz val="14"/>
        <rFont val="TH Sarabun New"/>
        <family val="2"/>
      </rPr>
      <t xml:space="preserve"> การศาสนา วัฒนธรรมและนันทนาการ</t>
    </r>
  </si>
  <si>
    <t>1.2 ทรัพย์สินตามงบทรัพย์สิน</t>
  </si>
  <si>
    <t>การคำนวณค่าเสื่อมราคา</t>
  </si>
  <si>
    <t xml:space="preserve">     ประกอบด้วยอสังหาริมทรัพย์และสังหาริมทรัพย์ในราคาทุน ณ วันที่ได้มาโดยไม่มี</t>
  </si>
  <si>
    <t>องค์การบริหารส่วนตำบลสองพี่น้อง ตั้งอยู่ที่หมู่ 1  ตำบลสองพี่น้อง  อำเภอแก่งกระจาน</t>
  </si>
  <si>
    <t xml:space="preserve">จังหวัดเพชรบุรี    มีพื้นที่ 518.36  ตารางกิโลเมตร หรือ 323,975 ไร่  มีหมู่บ้านทั้งหมด  8  หมู่บ้าน </t>
  </si>
  <si>
    <t>จัดตั้งเป็นองค์การบริหารส่วนตำบลขนาดกลาง  มีรายได้ไม่รวมเงินอุดหนุนเฉพาะกิจ ในปีงบประมาณ</t>
  </si>
  <si>
    <t>ตั้งแต่วันที่  1  ตุลาคม  2558  ถึงวันที่  30  กันยายน  2559</t>
  </si>
  <si>
    <t>โครงการขุดลอกสระเก่า (สระผลิตน้ำประปา) หมู่ 4</t>
  </si>
  <si>
    <t xml:space="preserve">บ้านหนองปืนแตก </t>
  </si>
  <si>
    <t>484/2559</t>
  </si>
  <si>
    <t>3 มิ.ย. 59</t>
  </si>
  <si>
    <t>ประชุมสภา สมัยวิสามัญ สมัยที่ 1 ครั้งที่ 2 ประจำปี 2559</t>
  </si>
  <si>
    <t>วันพุธที่ 10 พฤษภาคม  2559</t>
  </si>
  <si>
    <t>โครงการขุดลอกสระเก่า ( ไร่นางบานเย็น) หมู่ 6</t>
  </si>
  <si>
    <t>บ้านโป่งอิฐ</t>
  </si>
  <si>
    <t>526/2559</t>
  </si>
  <si>
    <t>22 มิ.ย. 59</t>
  </si>
  <si>
    <t>โครงการเจาะบ่อบาดาลพร้อมติดตั้งเครื่องสูบน้ำไฟฟ้า</t>
  </si>
  <si>
    <t>แบบมอเตอร์จมใต้น้ำ หมู่ 4  (กลุ่มหนองหญ้าปล้อง)</t>
  </si>
  <si>
    <t>615/2559</t>
  </si>
  <si>
    <t>4 ส.ค. 59</t>
  </si>
  <si>
    <t xml:space="preserve">โครงการวางท่อน้ำ หมู่ 2 บ้านวังวน </t>
  </si>
  <si>
    <t>709/2559</t>
  </si>
  <si>
    <t>12 ก.ย. 59</t>
  </si>
  <si>
    <t>โครงการขุดลอกสระเก่า หมู่ 2 บ้านวังวน จำนวน 3 สระ</t>
  </si>
  <si>
    <t>710/2559</t>
  </si>
  <si>
    <t>โครงการต่อท่อส่งน้ำการเกษตร หมู่ 5</t>
  </si>
  <si>
    <t>760/2559</t>
  </si>
  <si>
    <t>27 ก.ย. 59</t>
  </si>
  <si>
    <t>ยกมา 1 ต.ค.58</t>
  </si>
  <si>
    <t>ณ  วันที่  30  กันยายน  2559</t>
  </si>
  <si>
    <t xml:space="preserve"> 30 ก.ย.59</t>
  </si>
  <si>
    <t>ครุภัณฑ์โฆษณาและเผยแพร่</t>
  </si>
  <si>
    <t>รับเพิ่มปี  2559</t>
  </si>
  <si>
    <t>สำหรับปี สิ้นสุดวันที่ 30  กันยายน  2559</t>
  </si>
  <si>
    <t>ณ วันที่  30  กันยายน  2559</t>
  </si>
  <si>
    <t>110602</t>
  </si>
  <si>
    <t>ลูกหนี้ภาษีบำรุงท้องที่</t>
  </si>
  <si>
    <t>ณ วันที่  30 กันยายน  2559</t>
  </si>
  <si>
    <t>ศูนย์ อปพร</t>
  </si>
  <si>
    <t>เสาธง</t>
  </si>
  <si>
    <t>ถนนคอนกรีตเสริมเหล็ก</t>
  </si>
  <si>
    <t xml:space="preserve">     ศูนย์ อปพร</t>
  </si>
  <si>
    <t xml:space="preserve">     เสาธง</t>
  </si>
  <si>
    <t xml:space="preserve">    คอนกรีตเสริมเหล็ก</t>
  </si>
  <si>
    <t xml:space="preserve">     ครุภัณฑ์โฆษณาและเผยแพร่</t>
  </si>
  <si>
    <t>2559  จำนวนเงิน  21,453,000  บาท</t>
  </si>
  <si>
    <t>เบี้ยยังชีพผู้สูงอายุ</t>
  </si>
  <si>
    <t>เบี้ยยังชีพผู้พิการ</t>
  </si>
  <si>
    <t>โครงการก่อสร้างระบบประปาหมู่บ้านผิวดินขนาดใหญ่ หมู่ 7</t>
  </si>
  <si>
    <t>โครงการก่อสร้างระบบประปาหมู่บ้านผิวดินขนาดใหญ่ หมู่ 8</t>
  </si>
  <si>
    <t>โครงการก่อสร้างอาคารศูนย์พัฒนาเด็กเล็ก จำนวน 2 ศูนย์</t>
  </si>
  <si>
    <t>ที่ดินและสิ่งก่อสร้าง</t>
  </si>
  <si>
    <t xml:space="preserve">โครงการก่อสร้างระบบประปาหมู่บ้านแบบผิวดินขนาดใหญ่ หมู่ที่ 7 บ้านห้วยกระสังข์ ตำบลสองพี่น้อง ตามแบบมาตราฐานกรมทรัพยากรน้ำ อบต.สองพี่น้อง </t>
  </si>
  <si>
    <t xml:space="preserve">โครงการก่อสร้างระบบประปาหมู่บ้านแบบผิวดินขนาดใหญ่ หมู่ที่ 8 บ้านหนองมะค่า ตำบลสองพี่น้อง ตามแบบมาตราฐานกรมทรัพยากรน้ำ อบต.สองพี่น้อง </t>
  </si>
  <si>
    <t>เงินสะสมยกมา  วันที่  1  ตุลาคม  2558</t>
  </si>
  <si>
    <t>เงินสะสม คงเหลือ ณ วันที่  30  กันยายน  2559</t>
  </si>
  <si>
    <t>รายจ่ายค้างจ่ายคงเหลือตกเป็นเงินสะสม</t>
  </si>
  <si>
    <t>ค่าตอบแทนตรวจงานจ้าง ปี 2557 ผู้มีสิทธิ์ไม่ประสงค์รับเงิน</t>
  </si>
  <si>
    <t>1. ลูกหนี้ภาษีบำรุงท้องที่</t>
  </si>
  <si>
    <t>เงินสะสม ณ วันที่   30  กันยายน   2559  ประกอบด้วย</t>
  </si>
  <si>
    <t>2. ลูกหนี้เงินสะสม</t>
  </si>
  <si>
    <t xml:space="preserve">เบี้ยยังชีพผู้สูงอายุ </t>
  </si>
  <si>
    <t>ทุนสำรองเงินสะสม  25%  ณ วันที่  30  กันยายน  2558</t>
  </si>
  <si>
    <t>รายรับจริงประจำปี  งบประมาณ   2559</t>
  </si>
  <si>
    <r>
      <t>หัก</t>
    </r>
    <r>
      <rPr>
        <sz val="15"/>
        <rFont val="TH Sarabun New"/>
        <family val="2"/>
      </rPr>
      <t xml:space="preserve">   รายจ่ายจริงประจำปี  งบประมาณ 2559</t>
    </r>
  </si>
  <si>
    <t>ทุนสำรองเงินสะสม  25%   ณ  วันที่  30  กันยายน  2559</t>
  </si>
  <si>
    <t>1. โครงการก่อสร้างเสาธง ที่ทำการ อบต.สองพี่น้อง</t>
  </si>
  <si>
    <t>2. โครงการก่อสร้างลานคอนกรีตเสริมเหล็ ที่ทำการ อบต.สองพี่น้อง</t>
  </si>
  <si>
    <t>1. โต๊ะทำงานพร้อมเก้าอี้</t>
  </si>
  <si>
    <t>3. โครงการก่อสร้างศูนย์ อปพร</t>
  </si>
  <si>
    <t>4. โครงการวางท่อระบบประปาหมู่บ้าน หมู่ 5</t>
  </si>
  <si>
    <t xml:space="preserve">2. เครื่องปรับอากาศเพื่อติดตั้งที่ศูนย์ อปพร </t>
  </si>
  <si>
    <t>3. เครื่องรับ - ส่ง วิทยุระบบ VHF/FM ชนิดมือถือ 5 วัตต์</t>
  </si>
  <si>
    <t>4. เครื่องมัลติมิเดีย โปรเจกเตอร์</t>
  </si>
  <si>
    <t>5. โครงการก่อสร้างถนน คสล หมู่ 6</t>
  </si>
  <si>
    <t>5. รถบรรทุก (ดีเซล) 2,400 ซีซี ดับเบิ้ลแค็บ</t>
  </si>
  <si>
    <t>รวมยอดที่ดินและสิ่งก่อสร้างทั้งสิ้น</t>
  </si>
  <si>
    <t>รายละเอียดประกอบมีดังนี้</t>
  </si>
  <si>
    <t>รวมยอดครุภัณฑ์ทั้งสิ้น</t>
  </si>
  <si>
    <t xml:space="preserve">รับคืนเงินเดือน จ.ท.ณทัทร์ สมศรี ปีงบประมาณ 2558 </t>
  </si>
  <si>
    <t>รับคืนเงินเบี้ยเลี้ยงในการไปอบรม จาก พ.อ.อ.สมชาย  เพชรแย้ม)</t>
  </si>
  <si>
    <t>(เอกสารประกอบอยู่ในใบนำส่งเงินเลขที่ 24/2559)</t>
  </si>
  <si>
    <t>(รับเงินตามใบนำส่งเงินเลขที่ 115/2559)</t>
  </si>
  <si>
    <t xml:space="preserve">รับคืนเงินค่าธรรมเนียมในการโอนเงินชำระผ่านธนาคาร </t>
  </si>
  <si>
    <t>(ไม่สามารถเบิกเป็นค่าใช้จ่ายได้ ตามการตรวจจาก สตง)</t>
  </si>
  <si>
    <t xml:space="preserve">ค่าวัสดุโครงการหนูน้อยฟันสวยไร้ฟันผุ ปี 2558 ผู้มีสิทธิ์ไม่ประสงค์รับเงิน </t>
  </si>
  <si>
    <t>หมายเหตุ  8  ทุนสำรองเงินสะสม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</si>
</sst>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0.00_);[Red]\(0.00\)"/>
    <numFmt numFmtId="201" formatCode="_(* #,##0.000_);_(* \(#,##0.000\);_(* &quot;-&quot;??_);_(@_)"/>
    <numFmt numFmtId="202" formatCode="_(* #,##0.0000_);_(* \(#,##0.0000\);_(* &quot;-&quot;????_);_(@_)"/>
    <numFmt numFmtId="203" formatCode="mmm\-yyyy"/>
    <numFmt numFmtId="204" formatCode="_(* #,##0.0_);_(* \(#,##0.0\);_(* &quot;-&quot;??_);_(@_)"/>
    <numFmt numFmtId="205" formatCode="_(* #,##0_);_(* \(#,##0\);_(* &quot;-&quot;??_);_(@_)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_ ;[Red]\-#,##0.00\ 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.5"/>
      <name val="CordiaUPC"/>
      <family val="2"/>
    </font>
    <font>
      <sz val="13"/>
      <name val="TH Sarabun New"/>
      <family val="2"/>
    </font>
    <font>
      <b/>
      <u val="single"/>
      <sz val="13"/>
      <name val="TH Sarabun New"/>
      <family val="2"/>
    </font>
    <font>
      <sz val="14"/>
      <color indexed="8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u val="single"/>
      <sz val="14"/>
      <name val="TH Sarabun New"/>
      <family val="2"/>
    </font>
    <font>
      <u val="singleAccounting"/>
      <sz val="14"/>
      <name val="TH Sarabun New"/>
      <family val="2"/>
    </font>
    <font>
      <sz val="16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sz val="10"/>
      <name val="TH Sarabun New"/>
      <family val="2"/>
    </font>
    <font>
      <b/>
      <u val="single"/>
      <sz val="15"/>
      <name val="TH Sarabun New"/>
      <family val="2"/>
    </font>
    <font>
      <u val="single"/>
      <sz val="13"/>
      <name val="TH Sarabun New"/>
      <family val="2"/>
    </font>
    <font>
      <u val="single"/>
      <sz val="15"/>
      <name val="TH Sarabun New"/>
      <family val="2"/>
    </font>
    <font>
      <b/>
      <sz val="13.5"/>
      <name val="TH Sarabun New"/>
      <family val="2"/>
    </font>
    <font>
      <sz val="13.5"/>
      <name val="TH Sarabun New"/>
      <family val="2"/>
    </font>
    <font>
      <sz val="12"/>
      <name val="TH Sarabun New"/>
      <family val="2"/>
    </font>
    <font>
      <b/>
      <sz val="12"/>
      <name val="TH Sarabun New"/>
      <family val="2"/>
    </font>
    <font>
      <sz val="11"/>
      <name val="TH Sarabun New"/>
      <family val="2"/>
    </font>
    <font>
      <b/>
      <u val="singleAccounting"/>
      <sz val="11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 New"/>
      <family val="2"/>
    </font>
    <font>
      <b/>
      <u val="single"/>
      <sz val="14"/>
      <color indexed="8"/>
      <name val="TH Sarabun New"/>
      <family val="2"/>
    </font>
    <font>
      <sz val="13"/>
      <color indexed="8"/>
      <name val="TH Sarabun New"/>
      <family val="2"/>
    </font>
    <font>
      <b/>
      <sz val="15"/>
      <color indexed="8"/>
      <name val="TH Sarabun New"/>
      <family val="2"/>
    </font>
    <font>
      <sz val="15"/>
      <color indexed="8"/>
      <name val="TH Sarabun New"/>
      <family val="2"/>
    </font>
    <font>
      <sz val="16"/>
      <color indexed="8"/>
      <name val="TH Sarabun New"/>
      <family val="2"/>
    </font>
    <font>
      <sz val="13"/>
      <color indexed="8"/>
      <name val="CordiaUPC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u val="single"/>
      <sz val="14"/>
      <color theme="1"/>
      <name val="TH Sarabun New"/>
      <family val="2"/>
    </font>
    <font>
      <sz val="13"/>
      <color theme="1"/>
      <name val="TH Sarabun New"/>
      <family val="2"/>
    </font>
    <font>
      <b/>
      <sz val="15"/>
      <color theme="1"/>
      <name val="TH Sarabun New"/>
      <family val="2"/>
    </font>
    <font>
      <sz val="15"/>
      <color theme="1"/>
      <name val="TH Sarabun New"/>
      <family val="2"/>
    </font>
    <font>
      <sz val="16"/>
      <color theme="1"/>
      <name val="TH Sarabun New"/>
      <family val="2"/>
    </font>
    <font>
      <sz val="13"/>
      <color theme="1"/>
      <name val="CordiaUPC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194" fontId="69" fillId="0" borderId="10" xfId="33" applyFont="1" applyBorder="1" applyAlignment="1">
      <alignment horizontal="center"/>
    </xf>
    <xf numFmtId="0" fontId="70" fillId="0" borderId="11" xfId="0" applyFont="1" applyBorder="1" applyAlignment="1">
      <alignment/>
    </xf>
    <xf numFmtId="194" fontId="69" fillId="0" borderId="11" xfId="33" applyFont="1" applyBorder="1" applyAlignment="1">
      <alignment/>
    </xf>
    <xf numFmtId="194" fontId="69" fillId="0" borderId="11" xfId="33" applyFont="1" applyBorder="1" applyAlignment="1">
      <alignment horizontal="center"/>
    </xf>
    <xf numFmtId="194" fontId="69" fillId="0" borderId="0" xfId="33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194" fontId="69" fillId="0" borderId="10" xfId="33" applyFont="1" applyBorder="1" applyAlignment="1">
      <alignment/>
    </xf>
    <xf numFmtId="0" fontId="71" fillId="0" borderId="10" xfId="0" applyFont="1" applyBorder="1" applyAlignment="1">
      <alignment/>
    </xf>
    <xf numFmtId="194" fontId="71" fillId="0" borderId="10" xfId="33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68" fillId="0" borderId="12" xfId="0" applyFont="1" applyBorder="1" applyAlignment="1">
      <alignment horizontal="center"/>
    </xf>
    <xf numFmtId="194" fontId="68" fillId="0" borderId="13" xfId="33" applyFont="1" applyBorder="1" applyAlignment="1">
      <alignment/>
    </xf>
    <xf numFmtId="194" fontId="69" fillId="0" borderId="13" xfId="33" applyFont="1" applyBorder="1" applyAlignment="1">
      <alignment/>
    </xf>
    <xf numFmtId="194" fontId="68" fillId="0" borderId="0" xfId="33" applyFont="1" applyBorder="1" applyAlignment="1">
      <alignment/>
    </xf>
    <xf numFmtId="0" fontId="72" fillId="0" borderId="0" xfId="0" applyFont="1" applyBorder="1" applyAlignment="1">
      <alignment horizontal="center"/>
    </xf>
    <xf numFmtId="194" fontId="72" fillId="0" borderId="0" xfId="33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94" fontId="9" fillId="0" borderId="0" xfId="33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94" fontId="11" fillId="0" borderId="0" xfId="33" applyFont="1" applyBorder="1" applyAlignment="1">
      <alignment/>
    </xf>
    <xf numFmtId="0" fontId="9" fillId="0" borderId="0" xfId="0" applyFont="1" applyBorder="1" applyAlignment="1">
      <alignment horizontal="center"/>
    </xf>
    <xf numFmtId="194" fontId="9" fillId="0" borderId="15" xfId="33" applyFont="1" applyBorder="1" applyAlignment="1">
      <alignment/>
    </xf>
    <xf numFmtId="194" fontId="10" fillId="0" borderId="0" xfId="33" applyFont="1" applyBorder="1" applyAlignment="1">
      <alignment/>
    </xf>
    <xf numFmtId="43" fontId="7" fillId="0" borderId="0" xfId="0" applyNumberFormat="1" applyFont="1" applyFill="1" applyBorder="1" applyAlignment="1" applyProtection="1">
      <alignment/>
      <protection/>
    </xf>
    <xf numFmtId="194" fontId="12" fillId="0" borderId="0" xfId="33" applyFont="1" applyBorder="1" applyAlignment="1">
      <alignment/>
    </xf>
    <xf numFmtId="194" fontId="9" fillId="0" borderId="15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194" fontId="9" fillId="0" borderId="0" xfId="33" applyFont="1" applyFill="1" applyBorder="1" applyAlignment="1">
      <alignment/>
    </xf>
    <xf numFmtId="194" fontId="10" fillId="0" borderId="0" xfId="33" applyFont="1" applyBorder="1" applyAlignment="1">
      <alignment/>
    </xf>
    <xf numFmtId="194" fontId="9" fillId="0" borderId="16" xfId="33" applyFont="1" applyBorder="1" applyAlignment="1">
      <alignment/>
    </xf>
    <xf numFmtId="43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94" fontId="9" fillId="0" borderId="0" xfId="33" applyFont="1" applyBorder="1" applyAlignment="1">
      <alignment horizontal="center"/>
    </xf>
    <xf numFmtId="194" fontId="10" fillId="0" borderId="12" xfId="33" applyFont="1" applyBorder="1" applyAlignment="1">
      <alignment horizontal="center"/>
    </xf>
    <xf numFmtId="0" fontId="10" fillId="0" borderId="10" xfId="0" applyFont="1" applyBorder="1" applyAlignment="1">
      <alignment/>
    </xf>
    <xf numFmtId="194" fontId="9" fillId="0" borderId="10" xfId="33" applyFont="1" applyBorder="1" applyAlignment="1">
      <alignment/>
    </xf>
    <xf numFmtId="194" fontId="9" fillId="0" borderId="17" xfId="33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194" fontId="9" fillId="0" borderId="12" xfId="33" applyFont="1" applyBorder="1" applyAlignment="1">
      <alignment/>
    </xf>
    <xf numFmtId="194" fontId="9" fillId="0" borderId="11" xfId="33" applyFont="1" applyBorder="1" applyAlignment="1">
      <alignment/>
    </xf>
    <xf numFmtId="194" fontId="9" fillId="0" borderId="18" xfId="33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94" fontId="14" fillId="0" borderId="0" xfId="33" applyFont="1" applyAlignment="1">
      <alignment/>
    </xf>
    <xf numFmtId="0" fontId="7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194" fontId="15" fillId="0" borderId="19" xfId="33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194" fontId="14" fillId="0" borderId="0" xfId="33" applyFont="1" applyBorder="1" applyAlignment="1">
      <alignment horizontal="left"/>
    </xf>
    <xf numFmtId="0" fontId="15" fillId="0" borderId="0" xfId="0" applyFont="1" applyBorder="1" applyAlignment="1">
      <alignment/>
    </xf>
    <xf numFmtId="194" fontId="14" fillId="0" borderId="19" xfId="33" applyFont="1" applyBorder="1" applyAlignment="1">
      <alignment horizontal="left"/>
    </xf>
    <xf numFmtId="0" fontId="15" fillId="0" borderId="0" xfId="0" applyFont="1" applyBorder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top"/>
    </xf>
    <xf numFmtId="0" fontId="69" fillId="0" borderId="12" xfId="0" applyFont="1" applyBorder="1" applyAlignment="1">
      <alignment horizontal="center" vertical="top" wrapText="1"/>
    </xf>
    <xf numFmtId="194" fontId="9" fillId="0" borderId="12" xfId="33" applyFont="1" applyBorder="1" applyAlignment="1">
      <alignment vertical="center"/>
    </xf>
    <xf numFmtId="0" fontId="16" fillId="0" borderId="0" xfId="0" applyFont="1" applyAlignment="1">
      <alignment/>
    </xf>
    <xf numFmtId="194" fontId="69" fillId="0" borderId="12" xfId="33" applyFont="1" applyBorder="1" applyAlignment="1">
      <alignment horizontal="center" vertical="center" wrapText="1"/>
    </xf>
    <xf numFmtId="194" fontId="69" fillId="0" borderId="20" xfId="33" applyFont="1" applyBorder="1" applyAlignment="1">
      <alignment vertical="center" wrapText="1"/>
    </xf>
    <xf numFmtId="0" fontId="69" fillId="0" borderId="0" xfId="0" applyFont="1" applyAlignment="1">
      <alignment vertical="center"/>
    </xf>
    <xf numFmtId="43" fontId="13" fillId="0" borderId="12" xfId="0" applyNumberFormat="1" applyFont="1" applyBorder="1" applyAlignment="1">
      <alignment/>
    </xf>
    <xf numFmtId="194" fontId="15" fillId="0" borderId="0" xfId="33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94" fontId="14" fillId="0" borderId="0" xfId="33" applyFont="1" applyFill="1" applyBorder="1" applyAlignment="1">
      <alignment/>
    </xf>
    <xf numFmtId="194" fontId="14" fillId="0" borderId="0" xfId="33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94" fontId="14" fillId="0" borderId="15" xfId="33" applyFont="1" applyFill="1" applyBorder="1" applyAlignment="1">
      <alignment/>
    </xf>
    <xf numFmtId="0" fontId="19" fillId="0" borderId="0" xfId="0" applyFont="1" applyBorder="1" applyAlignment="1">
      <alignment/>
    </xf>
    <xf numFmtId="194" fontId="14" fillId="0" borderId="21" xfId="33" applyFont="1" applyBorder="1" applyAlignment="1">
      <alignment/>
    </xf>
    <xf numFmtId="0" fontId="14" fillId="0" borderId="0" xfId="0" applyFont="1" applyFill="1" applyBorder="1" applyAlignment="1">
      <alignment/>
    </xf>
    <xf numFmtId="194" fontId="14" fillId="0" borderId="19" xfId="33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94" fontId="21" fillId="0" borderId="14" xfId="33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94" fontId="21" fillId="0" borderId="11" xfId="33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49" fontId="21" fillId="0" borderId="20" xfId="0" applyNumberFormat="1" applyFont="1" applyFill="1" applyBorder="1" applyAlignment="1">
      <alignment horizontal="center"/>
    </xf>
    <xf numFmtId="194" fontId="21" fillId="0" borderId="20" xfId="33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194" fontId="21" fillId="0" borderId="22" xfId="33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194" fontId="21" fillId="0" borderId="22" xfId="33" applyFont="1" applyFill="1" applyBorder="1" applyAlignment="1">
      <alignment vertical="center"/>
    </xf>
    <xf numFmtId="194" fontId="21" fillId="0" borderId="23" xfId="33" applyFont="1" applyFill="1" applyBorder="1" applyAlignment="1">
      <alignment vertical="center"/>
    </xf>
    <xf numFmtId="0" fontId="21" fillId="0" borderId="24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94" fontId="21" fillId="0" borderId="25" xfId="33" applyFont="1" applyFill="1" applyBorder="1" applyAlignment="1">
      <alignment horizontal="center"/>
    </xf>
    <xf numFmtId="194" fontId="21" fillId="0" borderId="12" xfId="33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49" fontId="21" fillId="0" borderId="0" xfId="33" applyNumberFormat="1" applyFont="1" applyFill="1" applyAlignment="1">
      <alignment horizontal="center"/>
    </xf>
    <xf numFmtId="194" fontId="21" fillId="0" borderId="0" xfId="33" applyFont="1" applyFill="1" applyAlignment="1">
      <alignment horizontal="center"/>
    </xf>
    <xf numFmtId="43" fontId="21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33" applyNumberFormat="1" applyFont="1" applyAlignment="1">
      <alignment/>
    </xf>
    <xf numFmtId="0" fontId="10" fillId="0" borderId="12" xfId="33" applyNumberFormat="1" applyFont="1" applyBorder="1" applyAlignment="1">
      <alignment horizontal="center" vertical="center"/>
    </xf>
    <xf numFmtId="49" fontId="10" fillId="0" borderId="12" xfId="33" applyNumberFormat="1" applyFont="1" applyBorder="1" applyAlignment="1">
      <alignment horizontal="center" vertical="center"/>
    </xf>
    <xf numFmtId="4" fontId="10" fillId="0" borderId="12" xfId="33" applyNumberFormat="1" applyFont="1" applyFill="1" applyBorder="1" applyAlignment="1">
      <alignment horizontal="center"/>
    </xf>
    <xf numFmtId="4" fontId="10" fillId="0" borderId="18" xfId="33" applyNumberFormat="1" applyFont="1" applyBorder="1" applyAlignment="1">
      <alignment horizontal="center"/>
    </xf>
    <xf numFmtId="0" fontId="9" fillId="0" borderId="23" xfId="33" applyNumberFormat="1" applyFont="1" applyBorder="1" applyAlignment="1">
      <alignment/>
    </xf>
    <xf numFmtId="49" fontId="9" fillId="0" borderId="23" xfId="33" applyNumberFormat="1" applyFont="1" applyBorder="1" applyAlignment="1">
      <alignment horizontal="center"/>
    </xf>
    <xf numFmtId="43" fontId="69" fillId="0" borderId="23" xfId="43" applyFont="1" applyBorder="1" applyAlignment="1">
      <alignment/>
    </xf>
    <xf numFmtId="4" fontId="9" fillId="0" borderId="27" xfId="33" applyNumberFormat="1" applyFont="1" applyBorder="1" applyAlignment="1">
      <alignment/>
    </xf>
    <xf numFmtId="0" fontId="9" fillId="0" borderId="22" xfId="33" applyNumberFormat="1" applyFont="1" applyBorder="1" applyAlignment="1">
      <alignment/>
    </xf>
    <xf numFmtId="43" fontId="69" fillId="0" borderId="22" xfId="47" applyFont="1" applyBorder="1" applyAlignment="1">
      <alignment/>
    </xf>
    <xf numFmtId="4" fontId="9" fillId="0" borderId="28" xfId="33" applyNumberFormat="1" applyFont="1" applyBorder="1" applyAlignment="1">
      <alignment/>
    </xf>
    <xf numFmtId="43" fontId="69" fillId="0" borderId="22" xfId="48" applyFont="1" applyBorder="1" applyAlignment="1">
      <alignment/>
    </xf>
    <xf numFmtId="43" fontId="69" fillId="0" borderId="23" xfId="48" applyFont="1" applyBorder="1" applyAlignment="1">
      <alignment/>
    </xf>
    <xf numFmtId="43" fontId="69" fillId="0" borderId="22" xfId="44" applyFont="1" applyBorder="1" applyAlignment="1">
      <alignment/>
    </xf>
    <xf numFmtId="43" fontId="69" fillId="0" borderId="22" xfId="46" applyFont="1" applyBorder="1" applyAlignment="1">
      <alignment/>
    </xf>
    <xf numFmtId="43" fontId="69" fillId="0" borderId="22" xfId="49" applyFont="1" applyBorder="1" applyAlignment="1">
      <alignment/>
    </xf>
    <xf numFmtId="49" fontId="9" fillId="0" borderId="22" xfId="33" applyNumberFormat="1" applyFont="1" applyBorder="1" applyAlignment="1">
      <alignment horizontal="center"/>
    </xf>
    <xf numFmtId="43" fontId="69" fillId="0" borderId="22" xfId="45" applyFont="1" applyBorder="1" applyAlignment="1">
      <alignment/>
    </xf>
    <xf numFmtId="0" fontId="9" fillId="0" borderId="22" xfId="33" applyNumberFormat="1" applyFont="1" applyFill="1" applyBorder="1" applyAlignment="1">
      <alignment/>
    </xf>
    <xf numFmtId="49" fontId="9" fillId="0" borderId="22" xfId="33" applyNumberFormat="1" applyFont="1" applyFill="1" applyBorder="1" applyAlignment="1">
      <alignment horizontal="center"/>
    </xf>
    <xf numFmtId="43" fontId="69" fillId="0" borderId="22" xfId="43" applyFont="1" applyFill="1" applyBorder="1" applyAlignment="1">
      <alignment/>
    </xf>
    <xf numFmtId="4" fontId="9" fillId="0" borderId="28" xfId="33" applyNumberFormat="1" applyFont="1" applyFill="1" applyBorder="1" applyAlignment="1">
      <alignment/>
    </xf>
    <xf numFmtId="0" fontId="9" fillId="0" borderId="0" xfId="33" applyNumberFormat="1" applyFont="1" applyFill="1" applyAlignment="1">
      <alignment/>
    </xf>
    <xf numFmtId="0" fontId="9" fillId="0" borderId="29" xfId="0" applyFont="1" applyBorder="1" applyAlignment="1">
      <alignment/>
    </xf>
    <xf numFmtId="49" fontId="9" fillId="0" borderId="29" xfId="0" applyNumberFormat="1" applyFont="1" applyBorder="1" applyAlignment="1">
      <alignment horizontal="center"/>
    </xf>
    <xf numFmtId="43" fontId="9" fillId="0" borderId="22" xfId="0" applyNumberFormat="1" applyFont="1" applyFill="1" applyBorder="1" applyAlignment="1" applyProtection="1">
      <alignment/>
      <protection/>
    </xf>
    <xf numFmtId="4" fontId="9" fillId="0" borderId="22" xfId="33" applyNumberFormat="1" applyFont="1" applyFill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11" xfId="33" applyNumberFormat="1" applyFont="1" applyBorder="1" applyAlignment="1">
      <alignment/>
    </xf>
    <xf numFmtId="49" fontId="9" fillId="0" borderId="11" xfId="33" applyNumberFormat="1" applyFont="1" applyBorder="1" applyAlignment="1">
      <alignment horizontal="center"/>
    </xf>
    <xf numFmtId="4" fontId="9" fillId="0" borderId="11" xfId="33" applyNumberFormat="1" applyFont="1" applyFill="1" applyBorder="1" applyAlignment="1">
      <alignment/>
    </xf>
    <xf numFmtId="194" fontId="9" fillId="0" borderId="0" xfId="0" applyNumberFormat="1" applyFont="1" applyFill="1" applyBorder="1" applyAlignment="1" applyProtection="1">
      <alignment/>
      <protection/>
    </xf>
    <xf numFmtId="0" fontId="9" fillId="0" borderId="0" xfId="33" applyNumberFormat="1" applyFont="1" applyBorder="1" applyAlignment="1">
      <alignment/>
    </xf>
    <xf numFmtId="0" fontId="9" fillId="0" borderId="0" xfId="33" applyNumberFormat="1" applyFont="1" applyAlignment="1">
      <alignment/>
    </xf>
    <xf numFmtId="49" fontId="9" fillId="0" borderId="0" xfId="33" applyNumberFormat="1" applyFont="1" applyAlignment="1">
      <alignment/>
    </xf>
    <xf numFmtId="4" fontId="10" fillId="0" borderId="13" xfId="33" applyNumberFormat="1" applyFont="1" applyFill="1" applyBorder="1" applyAlignment="1">
      <alignment/>
    </xf>
    <xf numFmtId="0" fontId="9" fillId="0" borderId="0" xfId="33" applyNumberFormat="1" applyFont="1" applyBorder="1" applyAlignment="1">
      <alignment/>
    </xf>
    <xf numFmtId="49" fontId="9" fillId="0" borderId="0" xfId="33" applyNumberFormat="1" applyFont="1" applyBorder="1" applyAlignment="1">
      <alignment horizontal="center"/>
    </xf>
    <xf numFmtId="4" fontId="9" fillId="0" borderId="31" xfId="33" applyNumberFormat="1" applyFont="1" applyFill="1" applyBorder="1" applyAlignment="1">
      <alignment/>
    </xf>
    <xf numFmtId="4" fontId="9" fillId="0" borderId="0" xfId="33" applyNumberFormat="1" applyFont="1" applyAlignment="1">
      <alignment/>
    </xf>
    <xf numFmtId="4" fontId="9" fillId="0" borderId="0" xfId="33" applyNumberFormat="1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94" fontId="9" fillId="0" borderId="12" xfId="33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center"/>
    </xf>
    <xf numFmtId="194" fontId="9" fillId="0" borderId="22" xfId="33" applyFont="1" applyBorder="1" applyAlignment="1">
      <alignment/>
    </xf>
    <xf numFmtId="194" fontId="9" fillId="0" borderId="22" xfId="0" applyNumberFormat="1" applyFont="1" applyBorder="1" applyAlignment="1">
      <alignment/>
    </xf>
    <xf numFmtId="0" fontId="9" fillId="0" borderId="24" xfId="0" applyFont="1" applyBorder="1" applyAlignment="1">
      <alignment/>
    </xf>
    <xf numFmtId="194" fontId="9" fillId="0" borderId="24" xfId="33" applyFont="1" applyBorder="1" applyAlignment="1">
      <alignment/>
    </xf>
    <xf numFmtId="194" fontId="9" fillId="0" borderId="0" xfId="33" applyFont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94" fontId="9" fillId="0" borderId="20" xfId="33" applyFont="1" applyBorder="1" applyAlignment="1">
      <alignment/>
    </xf>
    <xf numFmtId="194" fontId="9" fillId="0" borderId="20" xfId="0" applyNumberFormat="1" applyFont="1" applyBorder="1" applyAlignment="1">
      <alignment/>
    </xf>
    <xf numFmtId="43" fontId="9" fillId="0" borderId="22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94" fontId="9" fillId="0" borderId="0" xfId="0" applyNumberFormat="1" applyFont="1" applyAlignment="1">
      <alignment/>
    </xf>
    <xf numFmtId="0" fontId="9" fillId="0" borderId="2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194" fontId="22" fillId="0" borderId="12" xfId="33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94" fontId="23" fillId="0" borderId="20" xfId="33" applyFont="1" applyBorder="1" applyAlignment="1">
      <alignment/>
    </xf>
    <xf numFmtId="194" fontId="22" fillId="0" borderId="20" xfId="33" applyFont="1" applyBorder="1" applyAlignment="1">
      <alignment/>
    </xf>
    <xf numFmtId="194" fontId="22" fillId="0" borderId="20" xfId="33" applyFont="1" applyBorder="1" applyAlignment="1">
      <alignment horizontal="left"/>
    </xf>
    <xf numFmtId="194" fontId="22" fillId="0" borderId="32" xfId="33" applyFont="1" applyBorder="1" applyAlignment="1">
      <alignment/>
    </xf>
    <xf numFmtId="194" fontId="22" fillId="0" borderId="0" xfId="33" applyFont="1" applyAlignment="1">
      <alignment/>
    </xf>
    <xf numFmtId="194" fontId="22" fillId="0" borderId="22" xfId="33" applyFont="1" applyBorder="1" applyAlignment="1">
      <alignment/>
    </xf>
    <xf numFmtId="194" fontId="22" fillId="0" borderId="22" xfId="33" applyFont="1" applyBorder="1" applyAlignment="1">
      <alignment horizontal="left"/>
    </xf>
    <xf numFmtId="194" fontId="22" fillId="0" borderId="22" xfId="33" applyFont="1" applyFill="1" applyBorder="1" applyAlignment="1">
      <alignment/>
    </xf>
    <xf numFmtId="194" fontId="22" fillId="0" borderId="22" xfId="33" applyFont="1" applyBorder="1" applyAlignment="1">
      <alignment/>
    </xf>
    <xf numFmtId="194" fontId="23" fillId="0" borderId="22" xfId="33" applyFont="1" applyBorder="1" applyAlignment="1">
      <alignment/>
    </xf>
    <xf numFmtId="194" fontId="22" fillId="0" borderId="25" xfId="33" applyFont="1" applyBorder="1" applyAlignment="1">
      <alignment/>
    </xf>
    <xf numFmtId="194" fontId="22" fillId="0" borderId="12" xfId="33" applyFont="1" applyBorder="1" applyAlignment="1">
      <alignment/>
    </xf>
    <xf numFmtId="194" fontId="22" fillId="0" borderId="0" xfId="33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194" fontId="25" fillId="0" borderId="23" xfId="33" applyFont="1" applyBorder="1" applyAlignment="1">
      <alignment horizontal="left"/>
    </xf>
    <xf numFmtId="194" fontId="22" fillId="0" borderId="23" xfId="33" applyFont="1" applyBorder="1" applyAlignment="1">
      <alignment horizontal="left"/>
    </xf>
    <xf numFmtId="194" fontId="22" fillId="0" borderId="23" xfId="33" applyFont="1" applyBorder="1" applyAlignment="1">
      <alignment/>
    </xf>
    <xf numFmtId="194" fontId="22" fillId="0" borderId="33" xfId="33" applyFont="1" applyBorder="1" applyAlignment="1">
      <alignment/>
    </xf>
    <xf numFmtId="194" fontId="24" fillId="0" borderId="23" xfId="33" applyFont="1" applyBorder="1" applyAlignment="1">
      <alignment/>
    </xf>
    <xf numFmtId="194" fontId="24" fillId="0" borderId="22" xfId="33" applyFont="1" applyBorder="1" applyAlignment="1">
      <alignment/>
    </xf>
    <xf numFmtId="194" fontId="24" fillId="0" borderId="26" xfId="33" applyFont="1" applyBorder="1" applyAlignment="1">
      <alignment horizontal="center"/>
    </xf>
    <xf numFmtId="194" fontId="22" fillId="0" borderId="12" xfId="33" applyFont="1" applyBorder="1" applyAlignment="1">
      <alignment/>
    </xf>
    <xf numFmtId="194" fontId="16" fillId="0" borderId="22" xfId="33" applyFont="1" applyBorder="1" applyAlignment="1">
      <alignment/>
    </xf>
    <xf numFmtId="43" fontId="22" fillId="0" borderId="13" xfId="0" applyNumberFormat="1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3" fontId="22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194" fontId="4" fillId="0" borderId="0" xfId="0" applyNumberFormat="1" applyFont="1" applyBorder="1" applyAlignment="1">
      <alignment/>
    </xf>
    <xf numFmtId="194" fontId="22" fillId="0" borderId="35" xfId="33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top" wrapText="1"/>
    </xf>
    <xf numFmtId="0" fontId="75" fillId="0" borderId="20" xfId="0" applyFont="1" applyFill="1" applyBorder="1" applyAlignment="1">
      <alignment horizontal="center" vertical="top"/>
    </xf>
    <xf numFmtId="0" fontId="75" fillId="0" borderId="20" xfId="0" applyFont="1" applyFill="1" applyBorder="1" applyAlignment="1">
      <alignment horizontal="center" vertical="top" wrapText="1"/>
    </xf>
    <xf numFmtId="194" fontId="69" fillId="0" borderId="14" xfId="33" applyFont="1" applyBorder="1" applyAlignment="1">
      <alignment vertical="center" wrapText="1"/>
    </xf>
    <xf numFmtId="194" fontId="24" fillId="0" borderId="36" xfId="33" applyFont="1" applyBorder="1" applyAlignment="1">
      <alignment/>
    </xf>
    <xf numFmtId="194" fontId="22" fillId="0" borderId="10" xfId="33" applyFont="1" applyBorder="1" applyAlignment="1">
      <alignment horizontal="left"/>
    </xf>
    <xf numFmtId="194" fontId="22" fillId="0" borderId="10" xfId="33" applyFont="1" applyBorder="1" applyAlignment="1">
      <alignment/>
    </xf>
    <xf numFmtId="0" fontId="72" fillId="0" borderId="0" xfId="0" applyFont="1" applyBorder="1" applyAlignment="1">
      <alignment horizontal="left"/>
    </xf>
    <xf numFmtId="194" fontId="74" fillId="0" borderId="0" xfId="0" applyNumberFormat="1" applyFont="1" applyAlignment="1">
      <alignment/>
    </xf>
    <xf numFmtId="0" fontId="72" fillId="0" borderId="21" xfId="0" applyFont="1" applyBorder="1" applyAlignment="1">
      <alignment horizontal="left"/>
    </xf>
    <xf numFmtId="194" fontId="74" fillId="0" borderId="21" xfId="33" applyFont="1" applyBorder="1" applyAlignment="1">
      <alignment/>
    </xf>
    <xf numFmtId="194" fontId="74" fillId="0" borderId="19" xfId="0" applyNumberFormat="1" applyFont="1" applyBorder="1" applyAlignment="1">
      <alignment/>
    </xf>
    <xf numFmtId="194" fontId="76" fillId="0" borderId="0" xfId="33" applyFont="1" applyBorder="1" applyAlignment="1">
      <alignment/>
    </xf>
    <xf numFmtId="194" fontId="76" fillId="0" borderId="21" xfId="33" applyFont="1" applyBorder="1" applyAlignment="1">
      <alignment/>
    </xf>
    <xf numFmtId="194" fontId="76" fillId="0" borderId="15" xfId="33" applyFont="1" applyBorder="1" applyAlignment="1">
      <alignment/>
    </xf>
    <xf numFmtId="4" fontId="14" fillId="0" borderId="21" xfId="33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94" fontId="9" fillId="0" borderId="0" xfId="3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194" fontId="10" fillId="0" borderId="12" xfId="33" applyFont="1" applyBorder="1" applyAlignment="1">
      <alignment horizontal="center" vertical="center"/>
    </xf>
    <xf numFmtId="194" fontId="10" fillId="0" borderId="26" xfId="33" applyFont="1" applyBorder="1" applyAlignment="1">
      <alignment horizontal="center"/>
    </xf>
    <xf numFmtId="194" fontId="10" fillId="0" borderId="18" xfId="33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94" fontId="14" fillId="0" borderId="0" xfId="33" applyFont="1" applyAlignment="1">
      <alignment horizontal="center"/>
    </xf>
    <xf numFmtId="194" fontId="14" fillId="0" borderId="19" xfId="33" applyFont="1" applyBorder="1" applyAlignment="1">
      <alignment horizontal="center"/>
    </xf>
    <xf numFmtId="4" fontId="9" fillId="0" borderId="0" xfId="33" applyNumberFormat="1" applyFont="1" applyBorder="1" applyAlignment="1">
      <alignment horizontal="center"/>
    </xf>
    <xf numFmtId="0" fontId="9" fillId="0" borderId="0" xfId="33" applyNumberFormat="1" applyFont="1" applyBorder="1" applyAlignment="1">
      <alignment horizontal="center"/>
    </xf>
    <xf numFmtId="4" fontId="9" fillId="0" borderId="0" xfId="33" applyNumberFormat="1" applyFont="1" applyAlignment="1">
      <alignment horizontal="center"/>
    </xf>
    <xf numFmtId="0" fontId="9" fillId="0" borderId="0" xfId="33" applyNumberFormat="1" applyFont="1" applyAlignment="1">
      <alignment horizontal="center"/>
    </xf>
    <xf numFmtId="43" fontId="9" fillId="0" borderId="0" xfId="33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33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94" fontId="22" fillId="0" borderId="26" xfId="33" applyFont="1" applyBorder="1" applyAlignment="1">
      <alignment horizontal="center"/>
    </xf>
    <xf numFmtId="194" fontId="22" fillId="0" borderId="16" xfId="33" applyFont="1" applyBorder="1" applyAlignment="1">
      <alignment horizontal="center"/>
    </xf>
    <xf numFmtId="194" fontId="22" fillId="0" borderId="18" xfId="33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10" xfId="43"/>
    <cellStyle name="เครื่องหมายจุลภาค 11" xfId="44"/>
    <cellStyle name="เครื่องหมายจุลภาค 13" xfId="45"/>
    <cellStyle name="เครื่องหมายจุลภาค 14" xfId="46"/>
    <cellStyle name="เครื่องหมายจุลภาค 15" xfId="47"/>
    <cellStyle name="เครื่องหมายจุลภาค 16" xfId="48"/>
    <cellStyle name="เครื่องหมายจุลภาค 9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7</xdr:row>
      <xdr:rowOff>95250</xdr:rowOff>
    </xdr:from>
    <xdr:to>
      <xdr:col>2</xdr:col>
      <xdr:colOff>304800</xdr:colOff>
      <xdr:row>7</xdr:row>
      <xdr:rowOff>219075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9621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95250</xdr:rowOff>
    </xdr:from>
    <xdr:to>
      <xdr:col>2</xdr:col>
      <xdr:colOff>314325</xdr:colOff>
      <xdr:row>10</xdr:row>
      <xdr:rowOff>219075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7622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95250</xdr:rowOff>
    </xdr:from>
    <xdr:to>
      <xdr:col>2</xdr:col>
      <xdr:colOff>314325</xdr:colOff>
      <xdr:row>13</xdr:row>
      <xdr:rowOff>219075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5623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66675</xdr:rowOff>
    </xdr:from>
    <xdr:to>
      <xdr:col>2</xdr:col>
      <xdr:colOff>304800</xdr:colOff>
      <xdr:row>16</xdr:row>
      <xdr:rowOff>190500</xdr:rowOff>
    </xdr:to>
    <xdr:pic>
      <xdr:nvPicPr>
        <xdr:cNvPr id="4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3338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66675</xdr:rowOff>
    </xdr:from>
    <xdr:to>
      <xdr:col>2</xdr:col>
      <xdr:colOff>304800</xdr:colOff>
      <xdr:row>19</xdr:row>
      <xdr:rowOff>190500</xdr:rowOff>
    </xdr:to>
    <xdr:pic>
      <xdr:nvPicPr>
        <xdr:cNvPr id="5" name="รูปภาพ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133975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95250</xdr:rowOff>
    </xdr:from>
    <xdr:to>
      <xdr:col>2</xdr:col>
      <xdr:colOff>304800</xdr:colOff>
      <xdr:row>22</xdr:row>
      <xdr:rowOff>219075</xdr:rowOff>
    </xdr:to>
    <xdr:pic>
      <xdr:nvPicPr>
        <xdr:cNvPr id="6" name="รูปภาพ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9626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1&#3591;&#3634;&#3609;&#3585;&#3634;&#3619;&#3648;&#3591;&#3636;&#3609;%20&#3626;&#3635;&#3588;&#3633;&#3597;\ACCOUNT\EXCEL\&#3619;&#3634;&#3618;&#3591;&#3634;&#3609;\&#3619;&#3634;&#3618;&#3591;&#3634;&#3609;&#3611;&#3619;&#3632;&#3592;&#3635;%203%20&#3648;&#3604;&#3639;&#3629;&#3609;\&#3612;&#3621;&#3585;&#3634;&#3619;&#3604;&#3635;&#3648;&#3609;&#3636;&#3609;&#3591;&#3634;&#3609;%2059\&#3612;&#3621;&#3585;&#3634;&#3619;&#3604;&#3635;&#3648;&#3609;&#3636;&#3609;&#3591;&#3634;&#3609;%20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ค - ธค"/>
      <sheetName val="Sheet1"/>
      <sheetName val="Sheet2"/>
    </sheetNames>
    <sheetDataSet>
      <sheetData sheetId="0">
        <row r="14">
          <cell r="B14">
            <v>384642</v>
          </cell>
          <cell r="S14">
            <v>0</v>
          </cell>
        </row>
        <row r="237">
          <cell r="S237">
            <v>0</v>
          </cell>
        </row>
        <row r="238">
          <cell r="S238">
            <v>0</v>
          </cell>
        </row>
        <row r="239">
          <cell r="S239">
            <v>0</v>
          </cell>
        </row>
        <row r="240">
          <cell r="S2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3" width="9.140625" style="33" customWidth="1"/>
    <col min="4" max="4" width="7.140625" style="34" customWidth="1"/>
    <col min="5" max="5" width="22.28125" style="34" customWidth="1"/>
    <col min="6" max="6" width="9.140625" style="38" customWidth="1"/>
    <col min="7" max="7" width="9.140625" style="33" customWidth="1"/>
    <col min="8" max="8" width="13.57421875" style="33" bestFit="1" customWidth="1"/>
    <col min="9" max="10" width="9.140625" style="33" customWidth="1"/>
    <col min="11" max="11" width="9.57421875" style="33" bestFit="1" customWidth="1"/>
    <col min="12" max="16384" width="9.140625" style="33" customWidth="1"/>
  </cols>
  <sheetData>
    <row r="1" spans="3:10" ht="24">
      <c r="C1" s="254" t="s">
        <v>17</v>
      </c>
      <c r="D1" s="254"/>
      <c r="E1" s="254"/>
      <c r="F1" s="254"/>
      <c r="G1" s="254"/>
      <c r="H1" s="254"/>
      <c r="I1" s="254"/>
      <c r="J1" s="32"/>
    </row>
    <row r="2" spans="3:10" ht="24">
      <c r="C2" s="254" t="s">
        <v>62</v>
      </c>
      <c r="D2" s="254"/>
      <c r="E2" s="254"/>
      <c r="F2" s="254"/>
      <c r="G2" s="254"/>
      <c r="H2" s="254"/>
      <c r="I2" s="254"/>
      <c r="J2" s="32"/>
    </row>
    <row r="3" spans="3:10" ht="24">
      <c r="C3" s="254" t="s">
        <v>291</v>
      </c>
      <c r="D3" s="254"/>
      <c r="E3" s="254"/>
      <c r="F3" s="254"/>
      <c r="G3" s="254"/>
      <c r="H3" s="254"/>
      <c r="I3" s="254"/>
      <c r="J3" s="32"/>
    </row>
    <row r="5" ht="21.75">
      <c r="F5" s="35" t="s">
        <v>49</v>
      </c>
    </row>
    <row r="6" spans="3:8" ht="22.5" thickBot="1">
      <c r="C6" s="36" t="s">
        <v>31</v>
      </c>
      <c r="D6" s="37"/>
      <c r="E6" s="37"/>
      <c r="F6" s="38">
        <v>2</v>
      </c>
      <c r="H6" s="39">
        <v>10990728</v>
      </c>
    </row>
    <row r="7" spans="3:8" ht="22.5" thickTop="1">
      <c r="C7" s="36" t="s">
        <v>124</v>
      </c>
      <c r="D7" s="37"/>
      <c r="E7" s="37"/>
      <c r="H7" s="34"/>
    </row>
    <row r="8" spans="3:5" ht="21.75">
      <c r="C8" s="36"/>
      <c r="D8" s="40" t="s">
        <v>125</v>
      </c>
      <c r="E8" s="37"/>
    </row>
    <row r="9" spans="4:8" ht="21.75">
      <c r="D9" s="41"/>
      <c r="E9" s="34" t="s">
        <v>126</v>
      </c>
      <c r="F9" s="38">
        <v>3</v>
      </c>
      <c r="H9" s="34">
        <v>22660567.82</v>
      </c>
    </row>
    <row r="10" spans="5:8" ht="21.75">
      <c r="E10" s="34" t="s">
        <v>193</v>
      </c>
      <c r="F10" s="38">
        <v>4</v>
      </c>
      <c r="H10" s="34">
        <v>10106840</v>
      </c>
    </row>
    <row r="11" spans="5:8" ht="21.75">
      <c r="E11" s="34" t="s">
        <v>290</v>
      </c>
      <c r="H11" s="34">
        <v>5829</v>
      </c>
    </row>
    <row r="12" spans="5:8" ht="24">
      <c r="E12" s="34" t="s">
        <v>200</v>
      </c>
      <c r="H12" s="42">
        <v>44240</v>
      </c>
    </row>
    <row r="13" spans="3:8" ht="22.5" thickBot="1">
      <c r="C13" s="36" t="s">
        <v>127</v>
      </c>
      <c r="H13" s="43">
        <f>SUM(H9:H12)</f>
        <v>32817476.82</v>
      </c>
    </row>
    <row r="14" spans="3:8" ht="22.5" thickTop="1">
      <c r="C14" s="36"/>
      <c r="H14" s="44"/>
    </row>
    <row r="15" spans="3:8" ht="22.5" thickBot="1">
      <c r="C15" s="36" t="s">
        <v>32</v>
      </c>
      <c r="D15" s="37"/>
      <c r="E15" s="37"/>
      <c r="F15" s="38">
        <v>2</v>
      </c>
      <c r="H15" s="39">
        <f>H6</f>
        <v>10990728</v>
      </c>
    </row>
    <row r="16" spans="3:8" ht="22.5" thickTop="1">
      <c r="C16" s="36" t="s">
        <v>129</v>
      </c>
      <c r="D16" s="37"/>
      <c r="E16" s="37"/>
      <c r="H16" s="34"/>
    </row>
    <row r="17" spans="3:5" ht="21.75">
      <c r="C17" s="36"/>
      <c r="D17" s="40" t="s">
        <v>130</v>
      </c>
      <c r="E17" s="37"/>
    </row>
    <row r="18" spans="4:8" ht="21.75">
      <c r="D18" s="41"/>
      <c r="E18" s="34" t="s">
        <v>51</v>
      </c>
      <c r="F18" s="38">
        <v>5</v>
      </c>
      <c r="H18" s="45">
        <v>10322600</v>
      </c>
    </row>
    <row r="19" spans="5:8" ht="21.75">
      <c r="E19" s="34" t="s">
        <v>52</v>
      </c>
      <c r="F19" s="38">
        <v>6</v>
      </c>
      <c r="H19" s="34">
        <v>1302993.84</v>
      </c>
    </row>
    <row r="20" spans="5:8" ht="21.75">
      <c r="E20" s="34" t="s">
        <v>203</v>
      </c>
      <c r="H20" s="34">
        <v>44240</v>
      </c>
    </row>
    <row r="21" spans="5:8" ht="21.75">
      <c r="E21" s="46" t="s">
        <v>131</v>
      </c>
      <c r="H21" s="47">
        <f>SUM(H18:H20)</f>
        <v>11669833.84</v>
      </c>
    </row>
    <row r="22" spans="3:8" ht="21.75">
      <c r="C22" s="36" t="s">
        <v>21</v>
      </c>
      <c r="H22" s="34"/>
    </row>
    <row r="23" spans="4:8" ht="21.75">
      <c r="D23" s="34" t="s">
        <v>21</v>
      </c>
      <c r="F23" s="38">
        <v>7</v>
      </c>
      <c r="H23" s="34">
        <v>13084696.54</v>
      </c>
    </row>
    <row r="24" spans="4:8" ht="21.75">
      <c r="D24" s="34" t="s">
        <v>61</v>
      </c>
      <c r="F24" s="38">
        <v>8</v>
      </c>
      <c r="H24" s="34">
        <v>8062946.44</v>
      </c>
    </row>
    <row r="25" spans="4:8" ht="21.75">
      <c r="D25" s="46" t="s">
        <v>132</v>
      </c>
      <c r="H25" s="47">
        <f>SUM(H23:H24)</f>
        <v>21147642.98</v>
      </c>
    </row>
    <row r="26" spans="3:11" ht="22.5" thickBot="1">
      <c r="C26" s="36" t="s">
        <v>133</v>
      </c>
      <c r="H26" s="43">
        <f>H25+H21</f>
        <v>32817476.82</v>
      </c>
      <c r="K26" s="44"/>
    </row>
    <row r="27" spans="3:8" ht="22.5" thickTop="1">
      <c r="C27" s="36"/>
      <c r="H27" s="44"/>
    </row>
    <row r="28" spans="3:8" ht="21.75">
      <c r="C28" s="36" t="s">
        <v>128</v>
      </c>
      <c r="H28" s="44"/>
    </row>
    <row r="29" ht="21.75">
      <c r="H29" s="48"/>
    </row>
  </sheetData>
  <sheetProtection/>
  <mergeCells count="3">
    <mergeCell ref="C1:I1"/>
    <mergeCell ref="C2:I2"/>
    <mergeCell ref="C3:I3"/>
  </mergeCells>
  <printOptions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2" sqref="F12"/>
    </sheetView>
  </sheetViews>
  <sheetFormatPr defaultColWidth="11.7109375" defaultRowHeight="12.75"/>
  <cols>
    <col min="1" max="4" width="11.7109375" style="69" customWidth="1"/>
    <col min="5" max="5" width="13.57421875" style="69" customWidth="1"/>
    <col min="6" max="6" width="21.00390625" style="71" customWidth="1"/>
    <col min="7" max="16384" width="11.7109375" style="69" customWidth="1"/>
  </cols>
  <sheetData>
    <row r="1" spans="1:8" s="51" customFormat="1" ht="23.25">
      <c r="A1" s="271" t="s">
        <v>53</v>
      </c>
      <c r="B1" s="271"/>
      <c r="C1" s="271"/>
      <c r="D1" s="271"/>
      <c r="E1" s="271"/>
      <c r="F1" s="271"/>
      <c r="G1" s="74"/>
      <c r="H1" s="74"/>
    </row>
    <row r="2" spans="1:8" s="51" customFormat="1" ht="23.25">
      <c r="A2" s="271" t="s">
        <v>78</v>
      </c>
      <c r="B2" s="271"/>
      <c r="C2" s="271"/>
      <c r="D2" s="271"/>
      <c r="E2" s="271"/>
      <c r="F2" s="271"/>
      <c r="G2" s="74"/>
      <c r="H2" s="74"/>
    </row>
    <row r="3" spans="1:8" s="51" customFormat="1" ht="23.25">
      <c r="A3" s="271" t="s">
        <v>287</v>
      </c>
      <c r="B3" s="271"/>
      <c r="C3" s="271"/>
      <c r="D3" s="271"/>
      <c r="E3" s="271"/>
      <c r="F3" s="271"/>
      <c r="G3" s="74"/>
      <c r="H3" s="74"/>
    </row>
    <row r="4" spans="1:8" s="51" customFormat="1" ht="23.25">
      <c r="A4" s="63"/>
      <c r="B4" s="63"/>
      <c r="C4" s="63"/>
      <c r="D4" s="63"/>
      <c r="E4" s="63"/>
      <c r="F4" s="85"/>
      <c r="G4" s="63"/>
      <c r="H4" s="63"/>
    </row>
    <row r="5" spans="6:8" s="51" customFormat="1" ht="23.25">
      <c r="F5" s="65"/>
      <c r="H5" s="65"/>
    </row>
    <row r="6" spans="1:8" s="51" customFormat="1" ht="23.25">
      <c r="A6" s="64" t="s">
        <v>198</v>
      </c>
      <c r="F6" s="65"/>
      <c r="H6" s="65"/>
    </row>
    <row r="7" spans="1:8" s="51" customFormat="1" ht="23.25">
      <c r="A7" s="64"/>
      <c r="B7" s="51" t="s">
        <v>134</v>
      </c>
      <c r="F7" s="65">
        <f>9400+9400</f>
        <v>18800</v>
      </c>
      <c r="H7" s="65"/>
    </row>
    <row r="8" spans="1:8" s="51" customFormat="1" ht="23.25">
      <c r="A8" s="64"/>
      <c r="B8" s="51" t="s">
        <v>135</v>
      </c>
      <c r="F8" s="65">
        <v>4000</v>
      </c>
      <c r="H8" s="65"/>
    </row>
    <row r="9" spans="2:6" ht="23.25">
      <c r="B9" s="70" t="s">
        <v>136</v>
      </c>
      <c r="F9" s="71">
        <v>1140</v>
      </c>
    </row>
    <row r="10" spans="2:6" ht="23.25">
      <c r="B10" s="70" t="s">
        <v>315</v>
      </c>
      <c r="F10" s="71">
        <v>3500</v>
      </c>
    </row>
    <row r="11" spans="2:6" ht="23.25">
      <c r="B11" s="70" t="s">
        <v>301</v>
      </c>
      <c r="F11" s="71">
        <v>16800</v>
      </c>
    </row>
    <row r="12" spans="2:6" ht="24" thickBot="1">
      <c r="B12" s="69" t="s">
        <v>40</v>
      </c>
      <c r="F12" s="73">
        <f>SUM(F7:F11)</f>
        <v>44240</v>
      </c>
    </row>
    <row r="13" ht="24" thickTop="1"/>
  </sheetData>
  <sheetProtection/>
  <mergeCells count="3">
    <mergeCell ref="A1:F1"/>
    <mergeCell ref="A2:F2"/>
    <mergeCell ref="A3:F3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8515625" style="98" customWidth="1"/>
    <col min="2" max="2" width="42.7109375" style="98" customWidth="1"/>
    <col min="3" max="3" width="5.421875" style="98" customWidth="1"/>
    <col min="4" max="4" width="7.7109375" style="98" customWidth="1"/>
    <col min="5" max="5" width="13.421875" style="126" customWidth="1"/>
    <col min="6" max="6" width="13.140625" style="126" customWidth="1"/>
    <col min="7" max="7" width="8.140625" style="98" customWidth="1"/>
    <col min="8" max="8" width="9.421875" style="98" customWidth="1"/>
    <col min="9" max="9" width="40.8515625" style="98" customWidth="1"/>
    <col min="10" max="16384" width="9.140625" style="98" customWidth="1"/>
  </cols>
  <sheetData>
    <row r="1" spans="1:9" ht="21">
      <c r="A1" s="282" t="s">
        <v>17</v>
      </c>
      <c r="B1" s="282"/>
      <c r="C1" s="282"/>
      <c r="D1" s="282"/>
      <c r="E1" s="282"/>
      <c r="F1" s="282"/>
      <c r="G1" s="282"/>
      <c r="H1" s="282"/>
      <c r="I1" s="282"/>
    </row>
    <row r="2" spans="1:9" ht="21">
      <c r="A2" s="282" t="s">
        <v>78</v>
      </c>
      <c r="B2" s="282"/>
      <c r="C2" s="282"/>
      <c r="D2" s="282"/>
      <c r="E2" s="282"/>
      <c r="F2" s="282"/>
      <c r="G2" s="282"/>
      <c r="H2" s="282"/>
      <c r="I2" s="282"/>
    </row>
    <row r="3" spans="1:9" ht="21">
      <c r="A3" s="282" t="s">
        <v>287</v>
      </c>
      <c r="B3" s="282"/>
      <c r="C3" s="282"/>
      <c r="D3" s="282"/>
      <c r="E3" s="282"/>
      <c r="F3" s="282"/>
      <c r="G3" s="282"/>
      <c r="H3" s="282"/>
      <c r="I3" s="282"/>
    </row>
    <row r="4" spans="1:9" ht="21">
      <c r="A4" s="97"/>
      <c r="B4" s="97"/>
      <c r="C4" s="97"/>
      <c r="D4" s="97"/>
      <c r="E4" s="97"/>
      <c r="F4" s="97"/>
      <c r="G4" s="97"/>
      <c r="H4" s="97"/>
      <c r="I4" s="97"/>
    </row>
    <row r="5" spans="1:9" ht="21">
      <c r="A5" s="283" t="s">
        <v>199</v>
      </c>
      <c r="B5" s="283"/>
      <c r="C5" s="283"/>
      <c r="D5" s="283"/>
      <c r="E5" s="283"/>
      <c r="F5" s="283"/>
      <c r="G5" s="283"/>
      <c r="H5" s="283"/>
      <c r="I5" s="283"/>
    </row>
    <row r="6" spans="1:9" ht="21">
      <c r="A6" s="99" t="s">
        <v>14</v>
      </c>
      <c r="B6" s="285" t="s">
        <v>0</v>
      </c>
      <c r="C6" s="284" t="s">
        <v>42</v>
      </c>
      <c r="D6" s="284"/>
      <c r="E6" s="101" t="s">
        <v>15</v>
      </c>
      <c r="F6" s="101" t="s">
        <v>46</v>
      </c>
      <c r="G6" s="287" t="s">
        <v>47</v>
      </c>
      <c r="H6" s="285" t="s">
        <v>48</v>
      </c>
      <c r="I6" s="277" t="s">
        <v>49</v>
      </c>
    </row>
    <row r="7" spans="1:9" ht="21">
      <c r="A7" s="102" t="s">
        <v>50</v>
      </c>
      <c r="B7" s="286"/>
      <c r="C7" s="100" t="s">
        <v>43</v>
      </c>
      <c r="D7" s="100" t="s">
        <v>44</v>
      </c>
      <c r="E7" s="103" t="s">
        <v>45</v>
      </c>
      <c r="F7" s="103" t="s">
        <v>77</v>
      </c>
      <c r="G7" s="288"/>
      <c r="H7" s="286"/>
      <c r="I7" s="278"/>
    </row>
    <row r="8" spans="1:9" ht="21">
      <c r="A8" s="104">
        <v>1</v>
      </c>
      <c r="B8" s="105" t="s">
        <v>260</v>
      </c>
      <c r="C8" s="106"/>
      <c r="D8" s="106"/>
      <c r="E8" s="107">
        <v>343400</v>
      </c>
      <c r="F8" s="107">
        <v>343400</v>
      </c>
      <c r="G8" s="104" t="s">
        <v>262</v>
      </c>
      <c r="H8" s="106" t="s">
        <v>263</v>
      </c>
      <c r="I8" s="108" t="s">
        <v>264</v>
      </c>
    </row>
    <row r="9" spans="1:9" ht="21">
      <c r="A9" s="109"/>
      <c r="B9" s="108" t="s">
        <v>261</v>
      </c>
      <c r="C9" s="109"/>
      <c r="D9" s="109"/>
      <c r="E9" s="110"/>
      <c r="F9" s="110"/>
      <c r="G9" s="109"/>
      <c r="H9" s="111"/>
      <c r="I9" s="108" t="s">
        <v>265</v>
      </c>
    </row>
    <row r="10" spans="1:9" ht="21">
      <c r="A10" s="109"/>
      <c r="B10" s="108"/>
      <c r="C10" s="109"/>
      <c r="D10" s="112"/>
      <c r="E10" s="110"/>
      <c r="F10" s="110"/>
      <c r="G10" s="109"/>
      <c r="H10" s="111"/>
      <c r="I10" s="108"/>
    </row>
    <row r="11" spans="1:9" ht="21">
      <c r="A11" s="109">
        <v>2</v>
      </c>
      <c r="B11" s="108" t="s">
        <v>266</v>
      </c>
      <c r="C11" s="109"/>
      <c r="D11" s="113"/>
      <c r="E11" s="114">
        <v>171000</v>
      </c>
      <c r="F11" s="110">
        <v>171000</v>
      </c>
      <c r="G11" s="109" t="s">
        <v>268</v>
      </c>
      <c r="H11" s="111" t="s">
        <v>269</v>
      </c>
      <c r="I11" s="108" t="str">
        <f>I8</f>
        <v>ประชุมสภา สมัยวิสามัญ สมัยที่ 1 ครั้งที่ 2 ประจำปี 2559</v>
      </c>
    </row>
    <row r="12" spans="1:9" ht="21">
      <c r="A12" s="109"/>
      <c r="B12" s="108" t="s">
        <v>267</v>
      </c>
      <c r="C12" s="109"/>
      <c r="D12" s="109"/>
      <c r="E12" s="115"/>
      <c r="F12" s="110"/>
      <c r="G12" s="109"/>
      <c r="H12" s="111"/>
      <c r="I12" s="116" t="str">
        <f>I9</f>
        <v>วันพุธที่ 10 พฤษภาคม  2559</v>
      </c>
    </row>
    <row r="13" spans="1:9" ht="21">
      <c r="A13" s="117"/>
      <c r="B13" s="108"/>
      <c r="C13" s="109"/>
      <c r="D13" s="109"/>
      <c r="E13" s="115"/>
      <c r="F13" s="110"/>
      <c r="G13" s="109"/>
      <c r="H13" s="111"/>
      <c r="I13" s="116"/>
    </row>
    <row r="14" spans="1:9" ht="21">
      <c r="A14" s="117">
        <v>3</v>
      </c>
      <c r="B14" s="108" t="s">
        <v>270</v>
      </c>
      <c r="C14" s="109"/>
      <c r="D14" s="109"/>
      <c r="E14" s="115">
        <v>242400</v>
      </c>
      <c r="F14" s="110">
        <v>193200</v>
      </c>
      <c r="G14" s="109" t="s">
        <v>272</v>
      </c>
      <c r="H14" s="111" t="s">
        <v>273</v>
      </c>
      <c r="I14" s="108" t="str">
        <f>I11</f>
        <v>ประชุมสภา สมัยวิสามัญ สมัยที่ 1 ครั้งที่ 2 ประจำปี 2559</v>
      </c>
    </row>
    <row r="15" spans="1:9" ht="21">
      <c r="A15" s="117"/>
      <c r="B15" s="108" t="s">
        <v>271</v>
      </c>
      <c r="C15" s="109"/>
      <c r="D15" s="109"/>
      <c r="E15" s="115"/>
      <c r="F15" s="110"/>
      <c r="G15" s="109"/>
      <c r="H15" s="111"/>
      <c r="I15" s="116" t="str">
        <f>I12</f>
        <v>วันพุธที่ 10 พฤษภาคม  2559</v>
      </c>
    </row>
    <row r="16" spans="1:9" ht="21">
      <c r="A16" s="117"/>
      <c r="B16" s="108"/>
      <c r="C16" s="109"/>
      <c r="D16" s="109"/>
      <c r="E16" s="115"/>
      <c r="F16" s="110"/>
      <c r="G16" s="109"/>
      <c r="H16" s="111"/>
      <c r="I16" s="116"/>
    </row>
    <row r="17" spans="1:9" ht="21">
      <c r="A17" s="117">
        <v>4</v>
      </c>
      <c r="B17" s="108" t="s">
        <v>274</v>
      </c>
      <c r="C17" s="109"/>
      <c r="D17" s="109"/>
      <c r="E17" s="115">
        <v>1823900</v>
      </c>
      <c r="F17" s="110">
        <v>1092465</v>
      </c>
      <c r="G17" s="109" t="s">
        <v>275</v>
      </c>
      <c r="H17" s="111" t="s">
        <v>276</v>
      </c>
      <c r="I17" s="108" t="str">
        <f>I14</f>
        <v>ประชุมสภา สมัยวิสามัญ สมัยที่ 1 ครั้งที่ 2 ประจำปี 2559</v>
      </c>
    </row>
    <row r="18" spans="1:9" ht="21">
      <c r="A18" s="117"/>
      <c r="B18" s="108"/>
      <c r="C18" s="109"/>
      <c r="D18" s="109"/>
      <c r="E18" s="115"/>
      <c r="F18" s="110"/>
      <c r="G18" s="109"/>
      <c r="H18" s="111"/>
      <c r="I18" s="116" t="str">
        <f>I15</f>
        <v>วันพุธที่ 10 พฤษภาคม  2559</v>
      </c>
    </row>
    <row r="19" spans="1:9" ht="21">
      <c r="A19" s="117"/>
      <c r="B19" s="108"/>
      <c r="C19" s="109"/>
      <c r="D19" s="109"/>
      <c r="E19" s="115"/>
      <c r="F19" s="110"/>
      <c r="G19" s="109"/>
      <c r="H19" s="111"/>
      <c r="I19" s="116"/>
    </row>
    <row r="20" spans="1:9" ht="21">
      <c r="A20" s="117">
        <v>5</v>
      </c>
      <c r="B20" s="108" t="s">
        <v>277</v>
      </c>
      <c r="C20" s="109"/>
      <c r="D20" s="109"/>
      <c r="E20" s="115">
        <v>1116500</v>
      </c>
      <c r="F20" s="110">
        <v>459000</v>
      </c>
      <c r="G20" s="109" t="s">
        <v>278</v>
      </c>
      <c r="H20" s="111" t="s">
        <v>276</v>
      </c>
      <c r="I20" s="108" t="str">
        <f>I17</f>
        <v>ประชุมสภา สมัยวิสามัญ สมัยที่ 1 ครั้งที่ 2 ประจำปี 2559</v>
      </c>
    </row>
    <row r="21" spans="1:9" ht="21">
      <c r="A21" s="117"/>
      <c r="B21" s="108"/>
      <c r="C21" s="109"/>
      <c r="D21" s="109"/>
      <c r="E21" s="114"/>
      <c r="F21" s="110"/>
      <c r="G21" s="109"/>
      <c r="H21" s="111"/>
      <c r="I21" s="116" t="str">
        <f>I18</f>
        <v>วันพุธที่ 10 พฤษภาคม  2559</v>
      </c>
    </row>
    <row r="22" spans="1:9" ht="21">
      <c r="A22" s="117"/>
      <c r="B22" s="108"/>
      <c r="C22" s="109"/>
      <c r="D22" s="109"/>
      <c r="E22" s="114"/>
      <c r="F22" s="110"/>
      <c r="G22" s="109"/>
      <c r="H22" s="111"/>
      <c r="I22" s="116"/>
    </row>
    <row r="23" spans="1:9" ht="21">
      <c r="A23" s="117">
        <v>6</v>
      </c>
      <c r="B23" s="108" t="s">
        <v>279</v>
      </c>
      <c r="C23" s="109"/>
      <c r="D23" s="109"/>
      <c r="E23" s="114">
        <v>500000</v>
      </c>
      <c r="F23" s="110">
        <v>488000</v>
      </c>
      <c r="G23" s="109" t="s">
        <v>280</v>
      </c>
      <c r="H23" s="111" t="s">
        <v>281</v>
      </c>
      <c r="I23" s="108" t="str">
        <f>I20</f>
        <v>ประชุมสภา สมัยวิสามัญ สมัยที่ 1 ครั้งที่ 2 ประจำปี 2559</v>
      </c>
    </row>
    <row r="24" spans="1:9" ht="21">
      <c r="A24" s="117"/>
      <c r="B24" s="108"/>
      <c r="C24" s="109"/>
      <c r="D24" s="109"/>
      <c r="E24" s="114"/>
      <c r="F24" s="110"/>
      <c r="G24" s="109"/>
      <c r="H24" s="111"/>
      <c r="I24" s="116" t="str">
        <f>I21</f>
        <v>วันพุธที่ 10 พฤษภาคม  2559</v>
      </c>
    </row>
    <row r="25" spans="1:9" ht="21">
      <c r="A25" s="118"/>
      <c r="B25" s="118"/>
      <c r="C25" s="118"/>
      <c r="D25" s="118"/>
      <c r="E25" s="119"/>
      <c r="F25" s="119"/>
      <c r="G25" s="118"/>
      <c r="H25" s="118"/>
      <c r="I25" s="108"/>
    </row>
    <row r="26" spans="1:9" ht="34.5" customHeight="1">
      <c r="A26" s="279" t="s">
        <v>41</v>
      </c>
      <c r="B26" s="280"/>
      <c r="C26" s="280"/>
      <c r="D26" s="281"/>
      <c r="E26" s="120">
        <f>SUM(E8:E25)</f>
        <v>4197200</v>
      </c>
      <c r="F26" s="120">
        <f>SUM(F8:F25)</f>
        <v>2747065</v>
      </c>
      <c r="G26" s="121"/>
      <c r="H26" s="122"/>
      <c r="I26" s="123"/>
    </row>
    <row r="42" spans="2:8" ht="21">
      <c r="B42" s="124" t="s">
        <v>69</v>
      </c>
      <c r="C42" s="98" t="s">
        <v>67</v>
      </c>
      <c r="D42" s="274" t="s">
        <v>71</v>
      </c>
      <c r="E42" s="274"/>
      <c r="F42" s="125" t="s">
        <v>72</v>
      </c>
      <c r="H42" s="126"/>
    </row>
    <row r="43" spans="2:5" ht="21">
      <c r="B43" s="98" t="s">
        <v>70</v>
      </c>
      <c r="D43" s="275">
        <v>11425402.56</v>
      </c>
      <c r="E43" s="276"/>
    </row>
    <row r="44" ht="21">
      <c r="H44" s="127"/>
    </row>
  </sheetData>
  <sheetProtection/>
  <mergeCells count="12">
    <mergeCell ref="A2:I2"/>
    <mergeCell ref="A3:I3"/>
    <mergeCell ref="D42:E42"/>
    <mergeCell ref="D43:E43"/>
    <mergeCell ref="I6:I7"/>
    <mergeCell ref="A26:D26"/>
    <mergeCell ref="A1:I1"/>
    <mergeCell ref="A5:I5"/>
    <mergeCell ref="C6:D6"/>
    <mergeCell ref="B6:B7"/>
    <mergeCell ref="G6:G7"/>
    <mergeCell ref="H6:H7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22" sqref="G22"/>
    </sheetView>
  </sheetViews>
  <sheetFormatPr defaultColWidth="5.7109375" defaultRowHeight="12.75"/>
  <cols>
    <col min="1" max="1" width="5.8515625" style="69" customWidth="1"/>
    <col min="2" max="4" width="5.7109375" style="69" customWidth="1"/>
    <col min="5" max="5" width="15.57421875" style="69" customWidth="1"/>
    <col min="6" max="6" width="5.7109375" style="89" customWidth="1"/>
    <col min="7" max="7" width="4.00390625" style="69" customWidth="1"/>
    <col min="8" max="8" width="3.7109375" style="69" customWidth="1"/>
    <col min="9" max="9" width="5.7109375" style="69" customWidth="1"/>
    <col min="10" max="10" width="5.57421875" style="69" customWidth="1"/>
    <col min="11" max="16384" width="5.7109375" style="69" customWidth="1"/>
  </cols>
  <sheetData>
    <row r="1" spans="1:14" ht="23.25">
      <c r="A1" s="272" t="s">
        <v>137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23.25">
      <c r="A2" s="272" t="s">
        <v>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23.25">
      <c r="A3" s="272" t="s">
        <v>287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23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1" ht="23.25">
      <c r="A5" s="72" t="s">
        <v>340</v>
      </c>
      <c r="F5" s="69"/>
      <c r="G5" s="88"/>
      <c r="H5" s="89"/>
      <c r="I5" s="89"/>
      <c r="K5" s="89"/>
    </row>
    <row r="6" spans="1:14" ht="23.25">
      <c r="A6" s="51" t="s">
        <v>316</v>
      </c>
      <c r="L6" s="289">
        <v>7252248.24</v>
      </c>
      <c r="M6" s="289"/>
      <c r="N6" s="289"/>
    </row>
    <row r="7" spans="2:11" ht="23.25">
      <c r="B7" s="51" t="s">
        <v>317</v>
      </c>
      <c r="I7" s="289">
        <v>37202420.61</v>
      </c>
      <c r="J7" s="289"/>
      <c r="K7" s="289"/>
    </row>
    <row r="8" spans="2:11" ht="23.25">
      <c r="B8" s="128" t="s">
        <v>318</v>
      </c>
      <c r="I8" s="289">
        <f>37195030.98-2426552.39-808850.8</f>
        <v>33959627.79</v>
      </c>
      <c r="J8" s="289"/>
      <c r="K8" s="289"/>
    </row>
    <row r="9" spans="2:11" ht="24" thickBot="1">
      <c r="B9" s="64" t="s">
        <v>37</v>
      </c>
      <c r="I9" s="290">
        <f>I7-I8</f>
        <v>3242792.8200000003</v>
      </c>
      <c r="J9" s="290"/>
      <c r="K9" s="290"/>
    </row>
    <row r="10" ht="24" thickTop="1"/>
    <row r="11" spans="1:14" ht="23.25">
      <c r="A11" s="51" t="s">
        <v>65</v>
      </c>
      <c r="C11" s="89"/>
      <c r="L11" s="289">
        <v>810698.2</v>
      </c>
      <c r="M11" s="289"/>
      <c r="N11" s="289"/>
    </row>
    <row r="12" spans="1:14" ht="24" thickBot="1">
      <c r="A12" s="51" t="s">
        <v>319</v>
      </c>
      <c r="L12" s="290">
        <f>L6+L11</f>
        <v>8062946.44</v>
      </c>
      <c r="M12" s="290"/>
      <c r="N12" s="290"/>
    </row>
    <row r="13" ht="24" thickTop="1"/>
  </sheetData>
  <sheetProtection/>
  <mergeCells count="9">
    <mergeCell ref="L12:N12"/>
    <mergeCell ref="I8:K8"/>
    <mergeCell ref="I9:K9"/>
    <mergeCell ref="L11:N11"/>
    <mergeCell ref="A1:N1"/>
    <mergeCell ref="A2:N2"/>
    <mergeCell ref="A3:N3"/>
    <mergeCell ref="L6:N6"/>
    <mergeCell ref="I7:K7"/>
  </mergeCells>
  <printOptions horizontalCentered="1"/>
  <pageMargins left="0.7086614173228347" right="0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F26" sqref="F26:H26"/>
    </sheetView>
  </sheetViews>
  <sheetFormatPr defaultColWidth="5.7109375" defaultRowHeight="12.75"/>
  <cols>
    <col min="1" max="1" width="52.7109375" style="129" customWidth="1"/>
    <col min="2" max="2" width="11.28125" style="129" customWidth="1"/>
    <col min="3" max="4" width="14.7109375" style="129" customWidth="1"/>
    <col min="5" max="16384" width="5.7109375" style="129" customWidth="1"/>
  </cols>
  <sheetData>
    <row r="1" spans="1:4" ht="21.75">
      <c r="A1" s="296" t="s">
        <v>17</v>
      </c>
      <c r="B1" s="296"/>
      <c r="C1" s="296"/>
      <c r="D1" s="296"/>
    </row>
    <row r="2" spans="1:4" ht="21.75">
      <c r="A2" s="296" t="s">
        <v>38</v>
      </c>
      <c r="B2" s="296"/>
      <c r="C2" s="296"/>
      <c r="D2" s="296"/>
    </row>
    <row r="3" spans="1:4" ht="21.75">
      <c r="A3" s="296" t="s">
        <v>33</v>
      </c>
      <c r="B3" s="296"/>
      <c r="C3" s="296"/>
      <c r="D3" s="296"/>
    </row>
    <row r="4" spans="1:4" s="130" customFormat="1" ht="21.75">
      <c r="A4" s="297" t="s">
        <v>217</v>
      </c>
      <c r="B4" s="297"/>
      <c r="C4" s="297"/>
      <c r="D4" s="297"/>
    </row>
    <row r="5" spans="1:4" s="130" customFormat="1" ht="21.75">
      <c r="A5" s="297" t="s">
        <v>218</v>
      </c>
      <c r="B5" s="297"/>
      <c r="C5" s="297"/>
      <c r="D5" s="297"/>
    </row>
    <row r="6" spans="1:4" s="130" customFormat="1" ht="21.75">
      <c r="A6" s="297" t="s">
        <v>288</v>
      </c>
      <c r="B6" s="297"/>
      <c r="C6" s="297"/>
      <c r="D6" s="297"/>
    </row>
    <row r="7" spans="1:4" s="130" customFormat="1" ht="21.75">
      <c r="A7" s="131" t="s">
        <v>0</v>
      </c>
      <c r="B7" s="132" t="s">
        <v>19</v>
      </c>
      <c r="C7" s="133" t="s">
        <v>219</v>
      </c>
      <c r="D7" s="134" t="s">
        <v>20</v>
      </c>
    </row>
    <row r="8" spans="1:4" s="130" customFormat="1" ht="21.75">
      <c r="A8" s="135" t="s">
        <v>207</v>
      </c>
      <c r="B8" s="136" t="s">
        <v>83</v>
      </c>
      <c r="C8" s="137">
        <v>14219703.8</v>
      </c>
      <c r="D8" s="138"/>
    </row>
    <row r="9" spans="1:4" s="130" customFormat="1" ht="21.75">
      <c r="A9" s="139" t="s">
        <v>208</v>
      </c>
      <c r="B9" s="136" t="s">
        <v>83</v>
      </c>
      <c r="C9" s="140">
        <v>157317.19</v>
      </c>
      <c r="D9" s="141"/>
    </row>
    <row r="10" spans="1:4" s="130" customFormat="1" ht="21.75">
      <c r="A10" s="139" t="s">
        <v>209</v>
      </c>
      <c r="B10" s="136" t="s">
        <v>83</v>
      </c>
      <c r="C10" s="142">
        <v>60.27</v>
      </c>
      <c r="D10" s="141"/>
    </row>
    <row r="11" spans="1:4" s="130" customFormat="1" ht="21.75">
      <c r="A11" s="139" t="s">
        <v>210</v>
      </c>
      <c r="B11" s="136" t="s">
        <v>83</v>
      </c>
      <c r="C11" s="142">
        <v>22336.23</v>
      </c>
      <c r="D11" s="141"/>
    </row>
    <row r="12" spans="1:4" s="130" customFormat="1" ht="21.75" hidden="1">
      <c r="A12" s="135" t="s">
        <v>211</v>
      </c>
      <c r="B12" s="136" t="s">
        <v>83</v>
      </c>
      <c r="C12" s="143"/>
      <c r="D12" s="138"/>
    </row>
    <row r="13" spans="1:4" s="130" customFormat="1" ht="21.75">
      <c r="A13" s="139" t="s">
        <v>212</v>
      </c>
      <c r="B13" s="136" t="s">
        <v>83</v>
      </c>
      <c r="C13" s="144">
        <v>5709690.58</v>
      </c>
      <c r="D13" s="141"/>
    </row>
    <row r="14" spans="1:4" s="130" customFormat="1" ht="21.75">
      <c r="A14" s="139" t="s">
        <v>213</v>
      </c>
      <c r="B14" s="136" t="s">
        <v>83</v>
      </c>
      <c r="C14" s="145">
        <v>62323.42</v>
      </c>
      <c r="D14" s="141"/>
    </row>
    <row r="15" spans="1:4" s="130" customFormat="1" ht="21.75">
      <c r="A15" s="139" t="s">
        <v>214</v>
      </c>
      <c r="B15" s="136" t="s">
        <v>83</v>
      </c>
      <c r="C15" s="146">
        <v>6.52</v>
      </c>
      <c r="D15" s="141"/>
    </row>
    <row r="16" spans="1:4" s="130" customFormat="1" ht="21.75">
      <c r="A16" s="135" t="s">
        <v>215</v>
      </c>
      <c r="B16" s="136" t="s">
        <v>216</v>
      </c>
      <c r="C16" s="143">
        <v>2489129.81</v>
      </c>
      <c r="D16" s="138"/>
    </row>
    <row r="17" spans="1:4" s="130" customFormat="1" ht="21.75">
      <c r="A17" s="135" t="s">
        <v>290</v>
      </c>
      <c r="B17" s="136" t="s">
        <v>289</v>
      </c>
      <c r="C17" s="143">
        <v>5829</v>
      </c>
      <c r="D17" s="138"/>
    </row>
    <row r="18" spans="1:4" s="130" customFormat="1" ht="21.75">
      <c r="A18" s="139" t="s">
        <v>193</v>
      </c>
      <c r="B18" s="147" t="s">
        <v>202</v>
      </c>
      <c r="C18" s="148">
        <v>10106840</v>
      </c>
      <c r="D18" s="141"/>
    </row>
    <row r="19" spans="1:4" s="153" customFormat="1" ht="21.75">
      <c r="A19" s="149" t="s">
        <v>200</v>
      </c>
      <c r="B19" s="150" t="s">
        <v>201</v>
      </c>
      <c r="C19" s="151">
        <v>44240</v>
      </c>
      <c r="D19" s="152"/>
    </row>
    <row r="20" spans="1:4" s="130" customFormat="1" ht="21.75">
      <c r="A20" s="154" t="s">
        <v>139</v>
      </c>
      <c r="B20" s="155" t="s">
        <v>85</v>
      </c>
      <c r="C20" s="156"/>
      <c r="D20" s="157">
        <v>10322600</v>
      </c>
    </row>
    <row r="21" spans="1:4" s="130" customFormat="1" ht="21.75">
      <c r="A21" s="154" t="s">
        <v>138</v>
      </c>
      <c r="B21" s="155" t="s">
        <v>84</v>
      </c>
      <c r="C21" s="156"/>
      <c r="D21" s="157">
        <v>1302993.84</v>
      </c>
    </row>
    <row r="22" spans="1:4" s="130" customFormat="1" ht="21.75">
      <c r="A22" s="154" t="s">
        <v>203</v>
      </c>
      <c r="B22" s="155" t="s">
        <v>204</v>
      </c>
      <c r="C22" s="156"/>
      <c r="D22" s="152">
        <v>44240</v>
      </c>
    </row>
    <row r="23" spans="1:4" s="130" customFormat="1" ht="21.75">
      <c r="A23" s="158" t="s">
        <v>21</v>
      </c>
      <c r="B23" s="155" t="s">
        <v>86</v>
      </c>
      <c r="C23" s="156"/>
      <c r="D23" s="157">
        <v>13084696.54</v>
      </c>
    </row>
    <row r="24" spans="1:4" s="130" customFormat="1" ht="21.75">
      <c r="A24" s="159" t="s">
        <v>22</v>
      </c>
      <c r="B24" s="155" t="s">
        <v>87</v>
      </c>
      <c r="C24" s="156"/>
      <c r="D24" s="157">
        <v>8062946.44</v>
      </c>
    </row>
    <row r="25" spans="1:9" s="130" customFormat="1" ht="21.75">
      <c r="A25" s="160"/>
      <c r="B25" s="161"/>
      <c r="C25" s="162"/>
      <c r="D25" s="61"/>
      <c r="E25" s="163"/>
      <c r="F25" s="163"/>
      <c r="G25" s="164"/>
      <c r="H25" s="164"/>
      <c r="I25" s="165"/>
    </row>
    <row r="26" spans="2:9" s="130" customFormat="1" ht="22.5" thickBot="1">
      <c r="B26" s="166"/>
      <c r="C26" s="167">
        <f>SUM(C8:C25)</f>
        <v>32817476.82</v>
      </c>
      <c r="D26" s="167">
        <f>SUM(D18:D25)</f>
        <v>32817476.82</v>
      </c>
      <c r="E26" s="168"/>
      <c r="F26" s="291"/>
      <c r="G26" s="292"/>
      <c r="H26" s="292"/>
      <c r="I26" s="165"/>
    </row>
    <row r="27" spans="1:9" s="130" customFormat="1" ht="22.5" thickTop="1">
      <c r="A27" s="168"/>
      <c r="B27" s="169"/>
      <c r="C27" s="170"/>
      <c r="D27" s="171"/>
      <c r="E27" s="168"/>
      <c r="F27" s="293"/>
      <c r="G27" s="294"/>
      <c r="H27" s="294"/>
      <c r="I27" s="165"/>
    </row>
    <row r="28" spans="1:9" s="130" customFormat="1" ht="21.75">
      <c r="A28" s="168"/>
      <c r="B28" s="169"/>
      <c r="C28" s="172"/>
      <c r="D28" s="171"/>
      <c r="E28" s="168"/>
      <c r="F28" s="165"/>
      <c r="G28" s="165"/>
      <c r="H28" s="165"/>
      <c r="I28" s="165"/>
    </row>
    <row r="29" spans="1:9" s="130" customFormat="1" ht="21.75">
      <c r="A29" s="168"/>
      <c r="B29" s="169"/>
      <c r="C29" s="172"/>
      <c r="D29" s="171"/>
      <c r="E29" s="168"/>
      <c r="F29" s="168"/>
      <c r="G29" s="295"/>
      <c r="H29" s="294"/>
      <c r="I29" s="294"/>
    </row>
    <row r="30" ht="21.75">
      <c r="A30" s="33"/>
    </row>
    <row r="31" ht="21.75">
      <c r="A31" s="33"/>
    </row>
    <row r="32" ht="21.75">
      <c r="A32" s="33"/>
    </row>
    <row r="33" ht="21.75">
      <c r="A33" s="33"/>
    </row>
    <row r="34" ht="21.75">
      <c r="A34" s="33"/>
    </row>
    <row r="35" ht="21.75">
      <c r="A35" s="33"/>
    </row>
  </sheetData>
  <sheetProtection/>
  <mergeCells count="9">
    <mergeCell ref="F26:H26"/>
    <mergeCell ref="F27:H27"/>
    <mergeCell ref="G29:I29"/>
    <mergeCell ref="A2:D2"/>
    <mergeCell ref="A3:D3"/>
    <mergeCell ref="A1:D1"/>
    <mergeCell ref="A4:D4"/>
    <mergeCell ref="A5:D5"/>
    <mergeCell ref="A6:D6"/>
  </mergeCells>
  <printOptions/>
  <pageMargins left="0.7480314960629921" right="0.2362204724409449" top="0.7874015748031497" bottom="0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7109375" style="129" customWidth="1"/>
    <col min="2" max="2" width="21.7109375" style="129" customWidth="1"/>
    <col min="3" max="3" width="16.8515625" style="129" customWidth="1"/>
    <col min="4" max="4" width="17.57421875" style="183" customWidth="1"/>
    <col min="5" max="5" width="18.140625" style="183" customWidth="1"/>
    <col min="6" max="6" width="17.28125" style="129" customWidth="1"/>
    <col min="7" max="7" width="17.421875" style="129" customWidth="1"/>
    <col min="8" max="8" width="17.7109375" style="129" customWidth="1"/>
    <col min="9" max="16384" width="9.140625" style="129" customWidth="1"/>
  </cols>
  <sheetData>
    <row r="1" spans="1:8" s="33" customFormat="1" ht="21.75">
      <c r="A1" s="252" t="s">
        <v>17</v>
      </c>
      <c r="B1" s="252"/>
      <c r="C1" s="252"/>
      <c r="D1" s="252"/>
      <c r="E1" s="252"/>
      <c r="F1" s="252"/>
      <c r="G1" s="252"/>
      <c r="H1" s="252"/>
    </row>
    <row r="2" spans="1:8" s="33" customFormat="1" ht="21.75">
      <c r="A2" s="252" t="s">
        <v>247</v>
      </c>
      <c r="B2" s="252"/>
      <c r="C2" s="252"/>
      <c r="D2" s="252"/>
      <c r="E2" s="252"/>
      <c r="F2" s="252"/>
      <c r="G2" s="252"/>
      <c r="H2" s="252"/>
    </row>
    <row r="3" spans="1:8" s="33" customFormat="1" ht="21.75">
      <c r="A3" s="252" t="s">
        <v>259</v>
      </c>
      <c r="B3" s="252"/>
      <c r="C3" s="252"/>
      <c r="D3" s="252"/>
      <c r="E3" s="252"/>
      <c r="F3" s="252"/>
      <c r="G3" s="252"/>
      <c r="H3" s="252"/>
    </row>
    <row r="4" spans="1:8" ht="21.75">
      <c r="A4" s="173"/>
      <c r="B4" s="173"/>
      <c r="C4" s="173"/>
      <c r="D4" s="173"/>
      <c r="E4" s="173"/>
      <c r="F4" s="173"/>
      <c r="G4" s="173"/>
      <c r="H4" s="173"/>
    </row>
    <row r="5" spans="1:8" s="176" customFormat="1" ht="43.5">
      <c r="A5" s="174" t="s">
        <v>145</v>
      </c>
      <c r="B5" s="174" t="s">
        <v>63</v>
      </c>
      <c r="C5" s="174" t="s">
        <v>109</v>
      </c>
      <c r="D5" s="175" t="s">
        <v>1</v>
      </c>
      <c r="E5" s="175" t="s">
        <v>146</v>
      </c>
      <c r="F5" s="174" t="s">
        <v>147</v>
      </c>
      <c r="G5" s="174" t="s">
        <v>148</v>
      </c>
      <c r="H5" s="174" t="s">
        <v>40</v>
      </c>
    </row>
    <row r="6" spans="1:8" ht="21.75">
      <c r="A6" s="184" t="s">
        <v>149</v>
      </c>
      <c r="B6" s="184" t="s">
        <v>74</v>
      </c>
      <c r="C6" s="185" t="s">
        <v>123</v>
      </c>
      <c r="D6" s="186">
        <f>'[1]ตค - ธค'!$B$14</f>
        <v>384642</v>
      </c>
      <c r="E6" s="186">
        <f>'[1]ตค - ธค'!$S$14</f>
        <v>0</v>
      </c>
      <c r="F6" s="186">
        <v>0</v>
      </c>
      <c r="G6" s="186">
        <v>0</v>
      </c>
      <c r="H6" s="187">
        <f>E6</f>
        <v>0</v>
      </c>
    </row>
    <row r="7" spans="1:8" ht="21.75">
      <c r="A7" s="177"/>
      <c r="B7" s="177" t="s">
        <v>75</v>
      </c>
      <c r="C7" s="178" t="s">
        <v>123</v>
      </c>
      <c r="D7" s="179">
        <v>4051418</v>
      </c>
      <c r="E7" s="179">
        <v>2625508</v>
      </c>
      <c r="F7" s="188">
        <v>0</v>
      </c>
      <c r="G7" s="179">
        <v>1044345</v>
      </c>
      <c r="H7" s="180">
        <f>G7+E7</f>
        <v>3669853</v>
      </c>
    </row>
    <row r="8" spans="1:8" ht="21.75">
      <c r="A8" s="177"/>
      <c r="B8" s="177"/>
      <c r="C8" s="178"/>
      <c r="D8" s="179"/>
      <c r="E8" s="179"/>
      <c r="F8" s="179"/>
      <c r="G8" s="179"/>
      <c r="H8" s="177"/>
    </row>
    <row r="9" spans="1:8" ht="21.75">
      <c r="A9" s="177" t="s">
        <v>150</v>
      </c>
      <c r="B9" s="177" t="s">
        <v>6</v>
      </c>
      <c r="C9" s="178" t="s">
        <v>123</v>
      </c>
      <c r="D9" s="179">
        <v>303200</v>
      </c>
      <c r="E9" s="179">
        <v>91443</v>
      </c>
      <c r="F9" s="179">
        <v>0</v>
      </c>
      <c r="G9" s="188">
        <v>27600</v>
      </c>
      <c r="H9" s="180">
        <f>SUM(E9:G9)</f>
        <v>119043</v>
      </c>
    </row>
    <row r="10" spans="1:8" ht="21.75">
      <c r="A10" s="177"/>
      <c r="B10" s="177" t="s">
        <v>7</v>
      </c>
      <c r="C10" s="178" t="s">
        <v>123</v>
      </c>
      <c r="D10" s="45">
        <v>4852296</v>
      </c>
      <c r="E10" s="179">
        <v>364016.27</v>
      </c>
      <c r="F10" s="179">
        <v>14500</v>
      </c>
      <c r="G10" s="179">
        <v>41022</v>
      </c>
      <c r="H10" s="180">
        <f aca="true" t="shared" si="0" ref="H10:H15">SUM(E10:G10)</f>
        <v>419538.27</v>
      </c>
    </row>
    <row r="11" spans="1:8" ht="21.75">
      <c r="A11" s="177"/>
      <c r="B11" s="177" t="s">
        <v>8</v>
      </c>
      <c r="C11" s="178" t="s">
        <v>123</v>
      </c>
      <c r="D11" s="179">
        <v>1143200</v>
      </c>
      <c r="E11" s="179">
        <v>950660.36</v>
      </c>
      <c r="F11" s="179">
        <v>0</v>
      </c>
      <c r="G11" s="179">
        <v>72841</v>
      </c>
      <c r="H11" s="180">
        <f t="shared" si="0"/>
        <v>1023501.36</v>
      </c>
    </row>
    <row r="12" spans="1:8" ht="21.75">
      <c r="A12" s="177"/>
      <c r="B12" s="177" t="s">
        <v>9</v>
      </c>
      <c r="C12" s="178" t="s">
        <v>123</v>
      </c>
      <c r="D12" s="179">
        <v>260312</v>
      </c>
      <c r="E12" s="179">
        <v>246368.81</v>
      </c>
      <c r="F12" s="179">
        <v>0</v>
      </c>
      <c r="G12" s="179">
        <f>'[1]ตค - ธค'!$S$237+'[1]ตค - ธค'!$S$238+'[1]ตค - ธค'!$S$239+'[1]ตค - ธค'!$S$240</f>
        <v>0</v>
      </c>
      <c r="H12" s="180">
        <f t="shared" si="0"/>
        <v>246368.81</v>
      </c>
    </row>
    <row r="13" spans="1:8" ht="21.75">
      <c r="A13" s="177"/>
      <c r="B13" s="177"/>
      <c r="C13" s="178"/>
      <c r="D13" s="179"/>
      <c r="E13" s="179"/>
      <c r="F13" s="177"/>
      <c r="G13" s="177"/>
      <c r="H13" s="180">
        <f t="shared" si="0"/>
        <v>0</v>
      </c>
    </row>
    <row r="14" spans="1:8" ht="21.75">
      <c r="A14" s="177" t="s">
        <v>151</v>
      </c>
      <c r="B14" s="177" t="s">
        <v>11</v>
      </c>
      <c r="C14" s="178" t="s">
        <v>123</v>
      </c>
      <c r="D14" s="179">
        <v>933841</v>
      </c>
      <c r="E14" s="179">
        <v>925800</v>
      </c>
      <c r="F14" s="179">
        <v>0</v>
      </c>
      <c r="G14" s="179">
        <v>0</v>
      </c>
      <c r="H14" s="180">
        <f t="shared" si="0"/>
        <v>925800</v>
      </c>
    </row>
    <row r="15" spans="1:8" ht="21.75">
      <c r="A15" s="177"/>
      <c r="B15" s="177" t="s">
        <v>12</v>
      </c>
      <c r="C15" s="178" t="s">
        <v>123</v>
      </c>
      <c r="D15" s="179">
        <v>0</v>
      </c>
      <c r="E15" s="179">
        <v>0</v>
      </c>
      <c r="F15" s="179">
        <v>0</v>
      </c>
      <c r="G15" s="179">
        <v>0</v>
      </c>
      <c r="H15" s="180">
        <f t="shared" si="0"/>
        <v>0</v>
      </c>
    </row>
    <row r="16" spans="1:8" ht="21.75">
      <c r="A16" s="177"/>
      <c r="B16" s="177"/>
      <c r="C16" s="178"/>
      <c r="D16" s="179"/>
      <c r="E16" s="179"/>
      <c r="F16" s="177"/>
      <c r="G16" s="177"/>
      <c r="H16" s="177"/>
    </row>
    <row r="17" spans="1:8" ht="21.75">
      <c r="A17" s="177" t="s">
        <v>152</v>
      </c>
      <c r="B17" s="177" t="s">
        <v>10</v>
      </c>
      <c r="C17" s="178" t="s">
        <v>123</v>
      </c>
      <c r="D17" s="179">
        <v>80000</v>
      </c>
      <c r="E17" s="179">
        <v>80000</v>
      </c>
      <c r="F17" s="179">
        <v>0</v>
      </c>
      <c r="G17" s="179">
        <v>0</v>
      </c>
      <c r="H17" s="179">
        <f>SUM(E17:G17)</f>
        <v>80000</v>
      </c>
    </row>
    <row r="18" spans="1:8" ht="21.75">
      <c r="A18" s="181"/>
      <c r="B18" s="181"/>
      <c r="C18" s="181"/>
      <c r="D18" s="182"/>
      <c r="E18" s="182"/>
      <c r="F18" s="181"/>
      <c r="G18" s="181"/>
      <c r="H18" s="181"/>
    </row>
    <row r="19" spans="1:8" ht="21.75">
      <c r="A19" s="298" t="s">
        <v>40</v>
      </c>
      <c r="B19" s="299"/>
      <c r="C19" s="300"/>
      <c r="D19" s="60">
        <f>SUM(D6:D18)</f>
        <v>12008909</v>
      </c>
      <c r="E19" s="60">
        <f>SUM(E6:E18)</f>
        <v>5283796.4399999995</v>
      </c>
      <c r="F19" s="60">
        <f>SUM(F6:F18)</f>
        <v>14500</v>
      </c>
      <c r="G19" s="60">
        <f>SUM(G6:G18)</f>
        <v>1185808</v>
      </c>
      <c r="H19" s="60">
        <f>SUM(H6:H18)</f>
        <v>6484104.4399999995</v>
      </c>
    </row>
    <row r="21" ht="21.75">
      <c r="A21" s="129" t="s">
        <v>153</v>
      </c>
    </row>
    <row r="25" spans="1:8" s="33" customFormat="1" ht="21.75">
      <c r="A25" s="252" t="s">
        <v>17</v>
      </c>
      <c r="B25" s="252"/>
      <c r="C25" s="252"/>
      <c r="D25" s="252"/>
      <c r="E25" s="252"/>
      <c r="F25" s="252"/>
      <c r="G25" s="252"/>
      <c r="H25" s="252"/>
    </row>
    <row r="26" spans="1:8" s="33" customFormat="1" ht="21.75">
      <c r="A26" s="252" t="s">
        <v>248</v>
      </c>
      <c r="B26" s="252"/>
      <c r="C26" s="252"/>
      <c r="D26" s="252"/>
      <c r="E26" s="252"/>
      <c r="F26" s="252"/>
      <c r="G26" s="252"/>
      <c r="H26" s="252"/>
    </row>
    <row r="27" spans="1:8" s="33" customFormat="1" ht="21.75">
      <c r="A27" s="252" t="s">
        <v>259</v>
      </c>
      <c r="B27" s="252"/>
      <c r="C27" s="252"/>
      <c r="D27" s="252"/>
      <c r="E27" s="252"/>
      <c r="F27" s="252"/>
      <c r="G27" s="252"/>
      <c r="H27" s="252"/>
    </row>
    <row r="28" spans="1:8" ht="21.75">
      <c r="A28" s="173"/>
      <c r="B28" s="173"/>
      <c r="C28" s="173"/>
      <c r="D28" s="173"/>
      <c r="E28" s="173"/>
      <c r="F28" s="173"/>
      <c r="G28" s="173"/>
      <c r="H28" s="173"/>
    </row>
    <row r="29" spans="1:8" s="176" customFormat="1" ht="65.25">
      <c r="A29" s="174" t="s">
        <v>145</v>
      </c>
      <c r="B29" s="174" t="s">
        <v>63</v>
      </c>
      <c r="C29" s="174" t="s">
        <v>109</v>
      </c>
      <c r="D29" s="175" t="s">
        <v>1</v>
      </c>
      <c r="E29" s="175" t="s">
        <v>154</v>
      </c>
      <c r="F29" s="174" t="s">
        <v>155</v>
      </c>
      <c r="G29" s="174" t="s">
        <v>156</v>
      </c>
      <c r="H29" s="174" t="s">
        <v>40</v>
      </c>
    </row>
    <row r="30" spans="1:8" ht="21.75">
      <c r="A30" s="177" t="s">
        <v>150</v>
      </c>
      <c r="B30" s="177" t="s">
        <v>6</v>
      </c>
      <c r="C30" s="178" t="s">
        <v>123</v>
      </c>
      <c r="D30" s="179">
        <v>100000</v>
      </c>
      <c r="E30" s="179">
        <v>0</v>
      </c>
      <c r="F30" s="179">
        <v>0</v>
      </c>
      <c r="G30" s="179">
        <v>0</v>
      </c>
      <c r="H30" s="180">
        <f>SUM(E30:G30)</f>
        <v>0</v>
      </c>
    </row>
    <row r="31" spans="1:8" ht="21.75">
      <c r="A31" s="177"/>
      <c r="B31" s="177" t="s">
        <v>7</v>
      </c>
      <c r="C31" s="178" t="s">
        <v>123</v>
      </c>
      <c r="D31" s="179">
        <v>204500</v>
      </c>
      <c r="E31" s="179">
        <v>0</v>
      </c>
      <c r="F31" s="179">
        <v>94500</v>
      </c>
      <c r="G31" s="179">
        <v>0</v>
      </c>
      <c r="H31" s="179">
        <f>SUM(E31:G31)</f>
        <v>94500</v>
      </c>
    </row>
    <row r="32" spans="1:8" ht="21.75">
      <c r="A32" s="177"/>
      <c r="B32" s="177" t="s">
        <v>8</v>
      </c>
      <c r="C32" s="178" t="s">
        <v>123</v>
      </c>
      <c r="D32" s="179">
        <v>40000</v>
      </c>
      <c r="E32" s="179"/>
      <c r="F32" s="179"/>
      <c r="G32" s="179">
        <v>21500</v>
      </c>
      <c r="H32" s="179">
        <f>SUM(E32:G32)</f>
        <v>21500</v>
      </c>
    </row>
    <row r="33" spans="1:8" ht="21.75">
      <c r="A33" s="177"/>
      <c r="B33" s="177"/>
      <c r="C33" s="178"/>
      <c r="D33" s="179"/>
      <c r="E33" s="179"/>
      <c r="F33" s="177"/>
      <c r="G33" s="177"/>
      <c r="H33" s="177"/>
    </row>
    <row r="34" spans="1:8" ht="21.75">
      <c r="A34" s="177" t="s">
        <v>151</v>
      </c>
      <c r="B34" s="177" t="s">
        <v>11</v>
      </c>
      <c r="C34" s="178" t="s">
        <v>123</v>
      </c>
      <c r="D34" s="179">
        <v>110000</v>
      </c>
      <c r="E34" s="179"/>
      <c r="F34" s="179">
        <v>0</v>
      </c>
      <c r="G34" s="179">
        <v>105960</v>
      </c>
      <c r="H34" s="179">
        <f>SUM(E34:G34)</f>
        <v>105960</v>
      </c>
    </row>
    <row r="35" spans="1:8" ht="21.75">
      <c r="A35" s="177"/>
      <c r="B35" s="177"/>
      <c r="C35" s="178"/>
      <c r="D35" s="179"/>
      <c r="E35" s="179"/>
      <c r="F35" s="177"/>
      <c r="G35" s="177"/>
      <c r="H35" s="177"/>
    </row>
    <row r="36" spans="1:8" ht="21.75">
      <c r="A36" s="177"/>
      <c r="B36" s="177"/>
      <c r="C36" s="178"/>
      <c r="D36" s="179"/>
      <c r="E36" s="179"/>
      <c r="F36" s="177"/>
      <c r="G36" s="177"/>
      <c r="H36" s="177"/>
    </row>
    <row r="37" spans="1:8" ht="21.75">
      <c r="A37" s="181"/>
      <c r="B37" s="181"/>
      <c r="C37" s="181"/>
      <c r="D37" s="182"/>
      <c r="E37" s="182"/>
      <c r="F37" s="181"/>
      <c r="G37" s="181"/>
      <c r="H37" s="181"/>
    </row>
    <row r="38" spans="1:8" ht="21.75">
      <c r="A38" s="298" t="s">
        <v>40</v>
      </c>
      <c r="B38" s="299"/>
      <c r="C38" s="300"/>
      <c r="D38" s="60">
        <f>SUM(D30:D37)</f>
        <v>454500</v>
      </c>
      <c r="E38" s="60">
        <f>SUM(E30:E37)</f>
        <v>0</v>
      </c>
      <c r="F38" s="60">
        <f>SUM(F30:F37)</f>
        <v>94500</v>
      </c>
      <c r="G38" s="60">
        <f>SUM(G30:G37)</f>
        <v>127460</v>
      </c>
      <c r="H38" s="60">
        <f>SUM(H30:H37)</f>
        <v>221960</v>
      </c>
    </row>
    <row r="40" ht="21.75">
      <c r="A40" s="129" t="s">
        <v>153</v>
      </c>
    </row>
    <row r="48" spans="1:8" s="33" customFormat="1" ht="21.75">
      <c r="A48" s="252" t="s">
        <v>17</v>
      </c>
      <c r="B48" s="252"/>
      <c r="C48" s="252"/>
      <c r="D48" s="252"/>
      <c r="E48" s="252"/>
      <c r="F48" s="252"/>
      <c r="G48" s="252"/>
      <c r="H48" s="252"/>
    </row>
    <row r="49" spans="1:8" s="33" customFormat="1" ht="21.75">
      <c r="A49" s="252" t="s">
        <v>249</v>
      </c>
      <c r="B49" s="252"/>
      <c r="C49" s="252"/>
      <c r="D49" s="252"/>
      <c r="E49" s="252"/>
      <c r="F49" s="252"/>
      <c r="G49" s="252"/>
      <c r="H49" s="252"/>
    </row>
    <row r="50" spans="1:8" s="33" customFormat="1" ht="21.75">
      <c r="A50" s="252" t="s">
        <v>259</v>
      </c>
      <c r="B50" s="252"/>
      <c r="C50" s="252"/>
      <c r="D50" s="252"/>
      <c r="E50" s="252"/>
      <c r="F50" s="252"/>
      <c r="G50" s="252"/>
      <c r="H50" s="252"/>
    </row>
    <row r="51" spans="1:8" ht="21.75">
      <c r="A51" s="173"/>
      <c r="B51" s="173"/>
      <c r="C51" s="173"/>
      <c r="D51" s="173"/>
      <c r="E51" s="173"/>
      <c r="F51" s="173"/>
      <c r="G51" s="173"/>
      <c r="H51" s="173"/>
    </row>
    <row r="52" spans="1:8" s="176" customFormat="1" ht="43.5">
      <c r="A52" s="174" t="s">
        <v>145</v>
      </c>
      <c r="B52" s="174" t="s">
        <v>63</v>
      </c>
      <c r="C52" s="174" t="s">
        <v>109</v>
      </c>
      <c r="D52" s="175" t="s">
        <v>1</v>
      </c>
      <c r="E52" s="175" t="s">
        <v>157</v>
      </c>
      <c r="F52" s="174" t="s">
        <v>158</v>
      </c>
      <c r="G52" s="174" t="s">
        <v>159</v>
      </c>
      <c r="H52" s="174" t="s">
        <v>40</v>
      </c>
    </row>
    <row r="53" spans="1:8" ht="21.75">
      <c r="A53" s="184" t="s">
        <v>149</v>
      </c>
      <c r="B53" s="177" t="s">
        <v>75</v>
      </c>
      <c r="C53" s="185" t="s">
        <v>39</v>
      </c>
      <c r="D53" s="186"/>
      <c r="E53" s="186"/>
      <c r="F53" s="186">
        <v>969960</v>
      </c>
      <c r="G53" s="186">
        <v>0</v>
      </c>
      <c r="H53" s="187">
        <f>SUM(E53:G53)</f>
        <v>969960</v>
      </c>
    </row>
    <row r="54" spans="1:8" ht="21.75">
      <c r="A54" s="177"/>
      <c r="B54" s="177"/>
      <c r="C54" s="178"/>
      <c r="D54" s="179"/>
      <c r="E54" s="179"/>
      <c r="F54" s="188"/>
      <c r="G54" s="179"/>
      <c r="H54" s="180"/>
    </row>
    <row r="55" spans="1:8" ht="21.75">
      <c r="A55" s="177" t="s">
        <v>150</v>
      </c>
      <c r="B55" s="177" t="s">
        <v>6</v>
      </c>
      <c r="C55" s="178" t="s">
        <v>123</v>
      </c>
      <c r="D55" s="179"/>
      <c r="E55" s="179"/>
      <c r="F55" s="177"/>
      <c r="G55" s="177"/>
      <c r="H55" s="177"/>
    </row>
    <row r="56" spans="1:8" ht="21.75">
      <c r="A56" s="177"/>
      <c r="B56" s="177" t="s">
        <v>7</v>
      </c>
      <c r="C56" s="178" t="s">
        <v>123</v>
      </c>
      <c r="D56" s="179">
        <v>603600</v>
      </c>
      <c r="E56" s="179"/>
      <c r="F56" s="179">
        <v>466600</v>
      </c>
      <c r="G56" s="179">
        <v>0</v>
      </c>
      <c r="H56" s="179">
        <f>SUM(E56:G56)</f>
        <v>466600</v>
      </c>
    </row>
    <row r="57" spans="1:8" ht="21.75">
      <c r="A57" s="177"/>
      <c r="B57" s="177" t="s">
        <v>8</v>
      </c>
      <c r="C57" s="178" t="s">
        <v>123</v>
      </c>
      <c r="D57" s="179">
        <v>1055054</v>
      </c>
      <c r="E57" s="179"/>
      <c r="F57" s="179">
        <v>1054839.8</v>
      </c>
      <c r="G57" s="179">
        <v>0</v>
      </c>
      <c r="H57" s="179">
        <f>SUM(E57:G57)</f>
        <v>1054839.8</v>
      </c>
    </row>
    <row r="58" spans="1:8" ht="21.75">
      <c r="A58" s="177"/>
      <c r="B58" s="177"/>
      <c r="C58" s="178" t="s">
        <v>39</v>
      </c>
      <c r="D58" s="179"/>
      <c r="E58" s="179"/>
      <c r="F58" s="179">
        <v>154700</v>
      </c>
      <c r="G58" s="179"/>
      <c r="H58" s="179">
        <f>SUM(E58:G58)</f>
        <v>154700</v>
      </c>
    </row>
    <row r="59" spans="1:8" ht="21.75">
      <c r="A59" s="177"/>
      <c r="B59" s="177"/>
      <c r="C59" s="178"/>
      <c r="D59" s="179"/>
      <c r="E59" s="179"/>
      <c r="F59" s="177"/>
      <c r="G59" s="177"/>
      <c r="H59" s="177"/>
    </row>
    <row r="60" spans="1:8" ht="21.75">
      <c r="A60" s="177" t="s">
        <v>152</v>
      </c>
      <c r="B60" s="177" t="s">
        <v>10</v>
      </c>
      <c r="C60" s="178" t="s">
        <v>123</v>
      </c>
      <c r="D60" s="179">
        <v>1716000</v>
      </c>
      <c r="E60" s="179"/>
      <c r="F60" s="179">
        <v>1716000</v>
      </c>
      <c r="G60" s="179">
        <v>0</v>
      </c>
      <c r="H60" s="179">
        <f>SUM(E60:G60)</f>
        <v>1716000</v>
      </c>
    </row>
    <row r="61" spans="1:8" ht="21.75">
      <c r="A61" s="177"/>
      <c r="B61" s="177"/>
      <c r="C61" s="178"/>
      <c r="D61" s="179"/>
      <c r="E61" s="179"/>
      <c r="F61" s="177"/>
      <c r="G61" s="177"/>
      <c r="H61" s="177"/>
    </row>
    <row r="62" spans="1:8" ht="21.75">
      <c r="A62" s="177"/>
      <c r="B62" s="177"/>
      <c r="C62" s="178"/>
      <c r="D62" s="179"/>
      <c r="E62" s="179"/>
      <c r="F62" s="177"/>
      <c r="G62" s="177"/>
      <c r="H62" s="177"/>
    </row>
    <row r="63" spans="1:8" ht="21.75">
      <c r="A63" s="181"/>
      <c r="B63" s="181"/>
      <c r="C63" s="181"/>
      <c r="D63" s="182"/>
      <c r="E63" s="182"/>
      <c r="F63" s="181"/>
      <c r="G63" s="181"/>
      <c r="H63" s="181"/>
    </row>
    <row r="64" spans="1:8" ht="21.75">
      <c r="A64" s="298" t="s">
        <v>40</v>
      </c>
      <c r="B64" s="299"/>
      <c r="C64" s="300"/>
      <c r="D64" s="60">
        <f>SUM(D53:D63)</f>
        <v>3374654</v>
      </c>
      <c r="E64" s="60">
        <f>SUM(E53:E63)</f>
        <v>0</v>
      </c>
      <c r="F64" s="60">
        <f>SUM(F53:F63)</f>
        <v>4362099.8</v>
      </c>
      <c r="G64" s="60">
        <f>SUM(G53:G63)</f>
        <v>0</v>
      </c>
      <c r="H64" s="60">
        <f>SUM(H53:H63)</f>
        <v>4362099.8</v>
      </c>
    </row>
    <row r="66" ht="21.75">
      <c r="A66" s="129" t="s">
        <v>153</v>
      </c>
    </row>
    <row r="72" spans="1:8" s="33" customFormat="1" ht="21.75">
      <c r="A72" s="252" t="s">
        <v>17</v>
      </c>
      <c r="B72" s="252"/>
      <c r="C72" s="252"/>
      <c r="D72" s="252"/>
      <c r="E72" s="252"/>
      <c r="F72" s="252"/>
      <c r="G72" s="252"/>
      <c r="H72" s="252"/>
    </row>
    <row r="73" spans="1:8" s="33" customFormat="1" ht="21.75">
      <c r="A73" s="252" t="s">
        <v>250</v>
      </c>
      <c r="B73" s="252"/>
      <c r="C73" s="252"/>
      <c r="D73" s="252"/>
      <c r="E73" s="252"/>
      <c r="F73" s="252"/>
      <c r="G73" s="252"/>
      <c r="H73" s="252"/>
    </row>
    <row r="74" spans="1:8" s="33" customFormat="1" ht="21.75">
      <c r="A74" s="252" t="s">
        <v>259</v>
      </c>
      <c r="B74" s="252"/>
      <c r="C74" s="252"/>
      <c r="D74" s="252"/>
      <c r="E74" s="252"/>
      <c r="F74" s="252"/>
      <c r="G74" s="252"/>
      <c r="H74" s="252"/>
    </row>
    <row r="75" spans="1:8" ht="21.75">
      <c r="A75" s="173"/>
      <c r="B75" s="173"/>
      <c r="C75" s="173"/>
      <c r="D75" s="173"/>
      <c r="E75" s="173"/>
      <c r="F75" s="173"/>
      <c r="G75" s="173"/>
      <c r="H75" s="173"/>
    </row>
    <row r="76" spans="1:8" s="176" customFormat="1" ht="65.25">
      <c r="A76" s="174" t="s">
        <v>145</v>
      </c>
      <c r="B76" s="174" t="s">
        <v>63</v>
      </c>
      <c r="C76" s="174" t="s">
        <v>109</v>
      </c>
      <c r="D76" s="175" t="s">
        <v>1</v>
      </c>
      <c r="E76" s="175" t="s">
        <v>160</v>
      </c>
      <c r="F76" s="174" t="s">
        <v>161</v>
      </c>
      <c r="G76" s="174" t="s">
        <v>162</v>
      </c>
      <c r="H76" s="174" t="s">
        <v>40</v>
      </c>
    </row>
    <row r="77" spans="1:8" ht="21.75">
      <c r="A77" s="177" t="s">
        <v>150</v>
      </c>
      <c r="B77" s="177" t="s">
        <v>6</v>
      </c>
      <c r="C77" s="178" t="s">
        <v>123</v>
      </c>
      <c r="D77" s="179"/>
      <c r="E77" s="179"/>
      <c r="F77" s="177"/>
      <c r="G77" s="177"/>
      <c r="H77" s="177"/>
    </row>
    <row r="78" spans="1:8" ht="21.75">
      <c r="A78" s="177"/>
      <c r="B78" s="177" t="s">
        <v>7</v>
      </c>
      <c r="C78" s="178" t="s">
        <v>123</v>
      </c>
      <c r="D78" s="179">
        <v>180000</v>
      </c>
      <c r="E78" s="179"/>
      <c r="F78" s="179"/>
      <c r="G78" s="179">
        <v>173312.5</v>
      </c>
      <c r="H78" s="179">
        <f>SUM(E78:G78)</f>
        <v>173312.5</v>
      </c>
    </row>
    <row r="79" spans="1:8" ht="21.75">
      <c r="A79" s="177"/>
      <c r="B79" s="177" t="s">
        <v>8</v>
      </c>
      <c r="C79" s="178" t="s">
        <v>123</v>
      </c>
      <c r="D79" s="179"/>
      <c r="E79" s="179"/>
      <c r="F79" s="177"/>
      <c r="G79" s="177"/>
      <c r="H79" s="177"/>
    </row>
    <row r="80" spans="1:8" ht="21.75">
      <c r="A80" s="177"/>
      <c r="B80" s="177"/>
      <c r="C80" s="178"/>
      <c r="D80" s="179"/>
      <c r="E80" s="179"/>
      <c r="F80" s="177"/>
      <c r="G80" s="177"/>
      <c r="H80" s="177"/>
    </row>
    <row r="81" spans="1:8" ht="21.75">
      <c r="A81" s="177" t="s">
        <v>152</v>
      </c>
      <c r="B81" s="177" t="s">
        <v>10</v>
      </c>
      <c r="C81" s="178" t="s">
        <v>123</v>
      </c>
      <c r="D81" s="179">
        <v>130000</v>
      </c>
      <c r="E81" s="179">
        <v>70000</v>
      </c>
      <c r="F81" s="179"/>
      <c r="G81" s="179"/>
      <c r="H81" s="179">
        <f>SUM(E81:G81)</f>
        <v>70000</v>
      </c>
    </row>
    <row r="82" spans="1:8" ht="21.75">
      <c r="A82" s="177"/>
      <c r="B82" s="177"/>
      <c r="C82" s="178"/>
      <c r="D82" s="179"/>
      <c r="E82" s="179"/>
      <c r="F82" s="177"/>
      <c r="G82" s="177"/>
      <c r="H82" s="180"/>
    </row>
    <row r="83" spans="1:8" ht="21.75">
      <c r="A83" s="177"/>
      <c r="B83" s="177"/>
      <c r="C83" s="178"/>
      <c r="D83" s="179"/>
      <c r="E83" s="179"/>
      <c r="F83" s="177"/>
      <c r="G83" s="177"/>
      <c r="H83" s="177"/>
    </row>
    <row r="84" spans="1:8" ht="21.75">
      <c r="A84" s="181"/>
      <c r="B84" s="181"/>
      <c r="C84" s="181"/>
      <c r="D84" s="182"/>
      <c r="E84" s="182"/>
      <c r="F84" s="181"/>
      <c r="G84" s="181"/>
      <c r="H84" s="181"/>
    </row>
    <row r="85" spans="1:8" ht="21.75">
      <c r="A85" s="298" t="s">
        <v>40</v>
      </c>
      <c r="B85" s="299"/>
      <c r="C85" s="300"/>
      <c r="D85" s="60">
        <f>SUM(D77:D84)</f>
        <v>310000</v>
      </c>
      <c r="E85" s="60">
        <f>SUM(E77:E84)</f>
        <v>70000</v>
      </c>
      <c r="F85" s="60">
        <f>SUM(F77:F84)</f>
        <v>0</v>
      </c>
      <c r="G85" s="60">
        <f>SUM(G77:G84)</f>
        <v>173312.5</v>
      </c>
      <c r="H85" s="60">
        <f>SUM(H77:H84)</f>
        <v>243312.5</v>
      </c>
    </row>
    <row r="87" ht="21.75">
      <c r="A87" s="129" t="s">
        <v>153</v>
      </c>
    </row>
  </sheetData>
  <sheetProtection/>
  <mergeCells count="16">
    <mergeCell ref="A38:C38"/>
    <mergeCell ref="A64:C64"/>
    <mergeCell ref="A85:C85"/>
    <mergeCell ref="A1:H1"/>
    <mergeCell ref="A2:H2"/>
    <mergeCell ref="A3:H3"/>
    <mergeCell ref="A25:H25"/>
    <mergeCell ref="A26:H26"/>
    <mergeCell ref="A27:H27"/>
    <mergeCell ref="A19:C19"/>
    <mergeCell ref="A50:H50"/>
    <mergeCell ref="A49:H49"/>
    <mergeCell ref="A48:H48"/>
    <mergeCell ref="A74:H74"/>
    <mergeCell ref="A73:H73"/>
    <mergeCell ref="A72:H72"/>
  </mergeCells>
  <printOptions/>
  <pageMargins left="0.7086614173228347" right="0" top="0.5511811023622047" bottom="0.35433070866141736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8">
      <selection activeCell="G31" sqref="G31"/>
    </sheetView>
  </sheetViews>
  <sheetFormatPr defaultColWidth="9.140625" defaultRowHeight="12.75"/>
  <cols>
    <col min="1" max="1" width="13.57421875" style="129" customWidth="1"/>
    <col min="2" max="2" width="18.8515625" style="129" customWidth="1"/>
    <col min="3" max="3" width="21.57421875" style="195" customWidth="1"/>
    <col min="4" max="4" width="13.421875" style="129" customWidth="1"/>
    <col min="5" max="5" width="13.8515625" style="129" customWidth="1"/>
    <col min="6" max="6" width="15.28125" style="129" customWidth="1"/>
    <col min="7" max="7" width="14.421875" style="129" customWidth="1"/>
    <col min="8" max="8" width="14.7109375" style="129" customWidth="1"/>
    <col min="9" max="9" width="14.8515625" style="129" customWidth="1"/>
    <col min="10" max="10" width="9.140625" style="129" customWidth="1"/>
    <col min="11" max="11" width="13.57421875" style="129" bestFit="1" customWidth="1"/>
    <col min="12" max="16384" width="9.140625" style="129" customWidth="1"/>
  </cols>
  <sheetData>
    <row r="1" spans="1:8" s="33" customFormat="1" ht="21.75">
      <c r="A1" s="252" t="s">
        <v>17</v>
      </c>
      <c r="B1" s="252"/>
      <c r="C1" s="252"/>
      <c r="D1" s="252"/>
      <c r="E1" s="252"/>
      <c r="F1" s="252"/>
      <c r="G1" s="252"/>
      <c r="H1" s="252"/>
    </row>
    <row r="2" spans="1:8" s="33" customFormat="1" ht="21.75">
      <c r="A2" s="252" t="s">
        <v>251</v>
      </c>
      <c r="B2" s="252"/>
      <c r="C2" s="252"/>
      <c r="D2" s="252"/>
      <c r="E2" s="252"/>
      <c r="F2" s="252"/>
      <c r="G2" s="252"/>
      <c r="H2" s="252"/>
    </row>
    <row r="3" spans="1:8" s="33" customFormat="1" ht="21.75">
      <c r="A3" s="252" t="s">
        <v>259</v>
      </c>
      <c r="B3" s="252"/>
      <c r="C3" s="252"/>
      <c r="D3" s="252"/>
      <c r="E3" s="252"/>
      <c r="F3" s="252"/>
      <c r="G3" s="252"/>
      <c r="H3" s="252"/>
    </row>
    <row r="4" spans="1:8" ht="21.75">
      <c r="A4" s="173"/>
      <c r="B4" s="173"/>
      <c r="C4" s="189"/>
      <c r="D4" s="173"/>
      <c r="E4" s="173"/>
      <c r="F4" s="173"/>
      <c r="G4" s="173"/>
      <c r="H4" s="173"/>
    </row>
    <row r="5" spans="1:9" s="176" customFormat="1" ht="65.25">
      <c r="A5" s="174" t="s">
        <v>145</v>
      </c>
      <c r="B5" s="174" t="s">
        <v>63</v>
      </c>
      <c r="C5" s="190" t="s">
        <v>109</v>
      </c>
      <c r="D5" s="175" t="s">
        <v>1</v>
      </c>
      <c r="E5" s="175" t="s">
        <v>165</v>
      </c>
      <c r="F5" s="174" t="s">
        <v>166</v>
      </c>
      <c r="G5" s="174" t="s">
        <v>167</v>
      </c>
      <c r="H5" s="174" t="s">
        <v>168</v>
      </c>
      <c r="I5" s="174" t="s">
        <v>40</v>
      </c>
    </row>
    <row r="6" spans="1:9" ht="21.75">
      <c r="A6" s="184" t="s">
        <v>149</v>
      </c>
      <c r="B6" s="184" t="s">
        <v>75</v>
      </c>
      <c r="C6" s="191" t="s">
        <v>123</v>
      </c>
      <c r="D6" s="45">
        <v>1255176</v>
      </c>
      <c r="E6" s="186">
        <v>632960</v>
      </c>
      <c r="F6" s="186"/>
      <c r="G6" s="186"/>
      <c r="H6" s="186"/>
      <c r="I6" s="186">
        <f>SUM(E6:H6)</f>
        <v>632960</v>
      </c>
    </row>
    <row r="7" spans="1:9" ht="21.75">
      <c r="A7" s="177"/>
      <c r="B7" s="177"/>
      <c r="C7" s="192"/>
      <c r="D7" s="179"/>
      <c r="E7" s="179"/>
      <c r="F7" s="177"/>
      <c r="G7" s="177"/>
      <c r="H7" s="177"/>
      <c r="I7" s="177"/>
    </row>
    <row r="8" spans="1:10" ht="21.75">
      <c r="A8" s="177" t="s">
        <v>150</v>
      </c>
      <c r="B8" s="177" t="s">
        <v>6</v>
      </c>
      <c r="C8" s="192" t="s">
        <v>123</v>
      </c>
      <c r="D8" s="179">
        <v>96000</v>
      </c>
      <c r="E8" s="179">
        <v>36000</v>
      </c>
      <c r="F8" s="179"/>
      <c r="G8" s="179"/>
      <c r="H8" s="179"/>
      <c r="I8" s="179">
        <f>SUM(E8:H8)</f>
        <v>36000</v>
      </c>
      <c r="J8" s="193"/>
    </row>
    <row r="9" spans="1:9" ht="21.75">
      <c r="A9" s="177"/>
      <c r="B9" s="177" t="s">
        <v>7</v>
      </c>
      <c r="C9" s="192" t="s">
        <v>123</v>
      </c>
      <c r="D9" s="179">
        <v>473500</v>
      </c>
      <c r="E9" s="179">
        <v>8984</v>
      </c>
      <c r="F9" s="179">
        <v>318100</v>
      </c>
      <c r="G9" s="179"/>
      <c r="H9" s="179"/>
      <c r="I9" s="179">
        <f>SUM(E9:H9)</f>
        <v>327084</v>
      </c>
    </row>
    <row r="10" spans="1:9" ht="21.75">
      <c r="A10" s="177"/>
      <c r="B10" s="177" t="s">
        <v>8</v>
      </c>
      <c r="C10" s="192" t="s">
        <v>123</v>
      </c>
      <c r="D10" s="179">
        <v>60000</v>
      </c>
      <c r="E10" s="179">
        <v>59760</v>
      </c>
      <c r="F10" s="179"/>
      <c r="G10" s="179"/>
      <c r="H10" s="179"/>
      <c r="I10" s="179">
        <f>SUM(E10:H10)</f>
        <v>59760</v>
      </c>
    </row>
    <row r="11" spans="1:9" ht="21.75">
      <c r="A11" s="177"/>
      <c r="B11" s="177"/>
      <c r="C11" s="192"/>
      <c r="D11" s="179"/>
      <c r="E11" s="179"/>
      <c r="F11" s="177"/>
      <c r="G11" s="177"/>
      <c r="H11" s="177"/>
      <c r="I11" s="177"/>
    </row>
    <row r="12" spans="1:9" ht="21.75">
      <c r="A12" s="177"/>
      <c r="B12" s="177"/>
      <c r="C12" s="192"/>
      <c r="D12" s="179"/>
      <c r="E12" s="179"/>
      <c r="F12" s="177"/>
      <c r="G12" s="177"/>
      <c r="H12" s="177"/>
      <c r="I12" s="177"/>
    </row>
    <row r="13" spans="1:9" ht="21.75">
      <c r="A13" s="177" t="s">
        <v>151</v>
      </c>
      <c r="B13" s="177" t="s">
        <v>12</v>
      </c>
      <c r="C13" s="192" t="s">
        <v>123</v>
      </c>
      <c r="D13" s="179">
        <v>1042100</v>
      </c>
      <c r="E13" s="179"/>
      <c r="F13" s="179">
        <v>1026000</v>
      </c>
      <c r="G13" s="179"/>
      <c r="H13" s="179"/>
      <c r="I13" s="179">
        <f>SUM(E13:H13)</f>
        <v>1026000</v>
      </c>
    </row>
    <row r="14" spans="1:9" ht="21.75">
      <c r="A14" s="177"/>
      <c r="B14" s="177" t="s">
        <v>12</v>
      </c>
      <c r="C14" s="178" t="s">
        <v>175</v>
      </c>
      <c r="D14" s="179"/>
      <c r="E14" s="179">
        <f>11186900-1026000</f>
        <v>10160900</v>
      </c>
      <c r="F14" s="179"/>
      <c r="G14" s="179"/>
      <c r="H14" s="179"/>
      <c r="I14" s="179">
        <f>SUM(E14:H14)</f>
        <v>10160900</v>
      </c>
    </row>
    <row r="15" spans="1:9" ht="21.75">
      <c r="A15" s="177"/>
      <c r="B15" s="177"/>
      <c r="C15" s="192"/>
      <c r="D15" s="179"/>
      <c r="E15" s="179"/>
      <c r="F15" s="177"/>
      <c r="G15" s="177"/>
      <c r="H15" s="177"/>
      <c r="I15" s="177"/>
    </row>
    <row r="16" spans="1:9" ht="21.75">
      <c r="A16" s="177" t="s">
        <v>152</v>
      </c>
      <c r="B16" s="177" t="s">
        <v>10</v>
      </c>
      <c r="C16" s="192" t="s">
        <v>123</v>
      </c>
      <c r="D16" s="179">
        <v>348131</v>
      </c>
      <c r="E16" s="179"/>
      <c r="F16" s="179">
        <v>348130.05</v>
      </c>
      <c r="G16" s="179"/>
      <c r="H16" s="179"/>
      <c r="I16" s="179">
        <f>SUM(E16:H16)</f>
        <v>348130.05</v>
      </c>
    </row>
    <row r="17" spans="1:11" ht="21.75">
      <c r="A17" s="177"/>
      <c r="B17" s="177"/>
      <c r="C17" s="192"/>
      <c r="D17" s="179"/>
      <c r="E17" s="179"/>
      <c r="F17" s="177"/>
      <c r="G17" s="177"/>
      <c r="H17" s="177"/>
      <c r="I17" s="177"/>
      <c r="K17" s="183"/>
    </row>
    <row r="18" spans="1:9" ht="21.75">
      <c r="A18" s="181"/>
      <c r="B18" s="181"/>
      <c r="C18" s="194"/>
      <c r="D18" s="182"/>
      <c r="E18" s="182"/>
      <c r="F18" s="181"/>
      <c r="G18" s="181"/>
      <c r="H18" s="181"/>
      <c r="I18" s="181"/>
    </row>
    <row r="19" spans="1:9" ht="21.75">
      <c r="A19" s="298" t="s">
        <v>40</v>
      </c>
      <c r="B19" s="299"/>
      <c r="C19" s="300"/>
      <c r="D19" s="60">
        <f aca="true" t="shared" si="0" ref="D19:I19">SUM(D6:D18)</f>
        <v>3274907</v>
      </c>
      <c r="E19" s="60">
        <f t="shared" si="0"/>
        <v>10898604</v>
      </c>
      <c r="F19" s="60">
        <f t="shared" si="0"/>
        <v>1692230.05</v>
      </c>
      <c r="G19" s="60">
        <f t="shared" si="0"/>
        <v>0</v>
      </c>
      <c r="H19" s="60">
        <f t="shared" si="0"/>
        <v>0</v>
      </c>
      <c r="I19" s="60">
        <f t="shared" si="0"/>
        <v>12590834.05</v>
      </c>
    </row>
    <row r="20" spans="4:5" ht="21.75">
      <c r="D20" s="183"/>
      <c r="E20" s="183"/>
    </row>
    <row r="21" spans="1:5" ht="21.75">
      <c r="A21" s="129" t="s">
        <v>153</v>
      </c>
      <c r="D21" s="183"/>
      <c r="E21" s="183"/>
    </row>
    <row r="22" spans="4:5" ht="21.75">
      <c r="D22" s="183"/>
      <c r="E22" s="183"/>
    </row>
    <row r="23" spans="1:8" s="33" customFormat="1" ht="21.75">
      <c r="A23" s="252" t="s">
        <v>17</v>
      </c>
      <c r="B23" s="252"/>
      <c r="C23" s="252"/>
      <c r="D23" s="252"/>
      <c r="E23" s="252"/>
      <c r="F23" s="252"/>
      <c r="G23" s="252"/>
      <c r="H23" s="252"/>
    </row>
    <row r="24" spans="1:8" s="33" customFormat="1" ht="21.75">
      <c r="A24" s="252" t="s">
        <v>252</v>
      </c>
      <c r="B24" s="252"/>
      <c r="C24" s="252"/>
      <c r="D24" s="252"/>
      <c r="E24" s="252"/>
      <c r="F24" s="252"/>
      <c r="G24" s="252"/>
      <c r="H24" s="252"/>
    </row>
    <row r="25" spans="1:8" s="33" customFormat="1" ht="21.75">
      <c r="A25" s="252" t="s">
        <v>259</v>
      </c>
      <c r="B25" s="252"/>
      <c r="C25" s="252"/>
      <c r="D25" s="252"/>
      <c r="E25" s="252"/>
      <c r="F25" s="252"/>
      <c r="G25" s="252"/>
      <c r="H25" s="252"/>
    </row>
    <row r="26" spans="1:8" ht="21.75">
      <c r="A26" s="173"/>
      <c r="B26" s="173"/>
      <c r="C26" s="189"/>
      <c r="D26" s="173"/>
      <c r="E26" s="173"/>
      <c r="F26" s="173"/>
      <c r="G26" s="173"/>
      <c r="H26" s="173"/>
    </row>
    <row r="27" spans="1:9" s="176" customFormat="1" ht="87">
      <c r="A27" s="174" t="s">
        <v>145</v>
      </c>
      <c r="B27" s="174" t="s">
        <v>63</v>
      </c>
      <c r="C27" s="190" t="s">
        <v>109</v>
      </c>
      <c r="D27" s="175" t="s">
        <v>1</v>
      </c>
      <c r="E27" s="175" t="s">
        <v>169</v>
      </c>
      <c r="F27" s="174" t="s">
        <v>170</v>
      </c>
      <c r="G27" s="174" t="s">
        <v>171</v>
      </c>
      <c r="H27" s="174" t="s">
        <v>172</v>
      </c>
      <c r="I27" s="174" t="s">
        <v>40</v>
      </c>
    </row>
    <row r="28" spans="1:9" ht="21.75">
      <c r="A28" s="177"/>
      <c r="B28" s="177"/>
      <c r="C28" s="192"/>
      <c r="D28" s="179"/>
      <c r="E28" s="179"/>
      <c r="F28" s="177"/>
      <c r="G28" s="177"/>
      <c r="H28" s="177"/>
      <c r="I28" s="177"/>
    </row>
    <row r="29" spans="1:9" ht="21.75">
      <c r="A29" s="177" t="s">
        <v>150</v>
      </c>
      <c r="B29" s="177" t="s">
        <v>6</v>
      </c>
      <c r="C29" s="192" t="s">
        <v>123</v>
      </c>
      <c r="D29" s="179"/>
      <c r="E29" s="179"/>
      <c r="F29" s="177"/>
      <c r="G29" s="177"/>
      <c r="H29" s="177"/>
      <c r="I29" s="177"/>
    </row>
    <row r="30" spans="1:9" ht="21.75">
      <c r="A30" s="177"/>
      <c r="B30" s="177" t="s">
        <v>7</v>
      </c>
      <c r="C30" s="192" t="s">
        <v>123</v>
      </c>
      <c r="D30" s="179">
        <v>630000</v>
      </c>
      <c r="E30" s="179"/>
      <c r="F30" s="179">
        <v>284010</v>
      </c>
      <c r="G30" s="179">
        <v>191230</v>
      </c>
      <c r="H30" s="179"/>
      <c r="I30" s="180">
        <f>SUM(E30:H30)</f>
        <v>475240</v>
      </c>
    </row>
    <row r="31" spans="1:9" ht="21.75">
      <c r="A31" s="177"/>
      <c r="B31" s="177" t="s">
        <v>8</v>
      </c>
      <c r="C31" s="192" t="s">
        <v>123</v>
      </c>
      <c r="D31" s="179"/>
      <c r="E31" s="179"/>
      <c r="F31" s="177"/>
      <c r="G31" s="177"/>
      <c r="H31" s="177"/>
      <c r="I31" s="177"/>
    </row>
    <row r="32" spans="1:9" ht="21.75">
      <c r="A32" s="177"/>
      <c r="B32" s="177" t="s">
        <v>9</v>
      </c>
      <c r="C32" s="192" t="s">
        <v>123</v>
      </c>
      <c r="D32" s="179"/>
      <c r="E32" s="179"/>
      <c r="F32" s="177"/>
      <c r="G32" s="177"/>
      <c r="H32" s="177"/>
      <c r="I32" s="177"/>
    </row>
    <row r="33" spans="1:9" ht="21.75">
      <c r="A33" s="177"/>
      <c r="B33" s="177"/>
      <c r="C33" s="192"/>
      <c r="D33" s="179"/>
      <c r="E33" s="179"/>
      <c r="F33" s="177"/>
      <c r="G33" s="177"/>
      <c r="H33" s="177"/>
      <c r="I33" s="177"/>
    </row>
    <row r="34" spans="1:9" ht="21.75">
      <c r="A34" s="177"/>
      <c r="B34" s="177"/>
      <c r="C34" s="192"/>
      <c r="D34" s="179"/>
      <c r="E34" s="179"/>
      <c r="F34" s="177"/>
      <c r="G34" s="177"/>
      <c r="H34" s="177"/>
      <c r="I34" s="177"/>
    </row>
    <row r="35" spans="1:9" ht="21.75">
      <c r="A35" s="177" t="s">
        <v>152</v>
      </c>
      <c r="B35" s="177" t="s">
        <v>10</v>
      </c>
      <c r="C35" s="192" t="s">
        <v>123</v>
      </c>
      <c r="D35" s="179">
        <v>100000</v>
      </c>
      <c r="E35" s="179"/>
      <c r="F35" s="179">
        <v>30000</v>
      </c>
      <c r="G35" s="179"/>
      <c r="H35" s="179">
        <v>70000</v>
      </c>
      <c r="I35" s="179">
        <f>SUM(E35:H35)</f>
        <v>100000</v>
      </c>
    </row>
    <row r="36" spans="1:9" ht="21.75">
      <c r="A36" s="177"/>
      <c r="B36" s="177"/>
      <c r="C36" s="192"/>
      <c r="D36" s="179"/>
      <c r="E36" s="179"/>
      <c r="F36" s="177"/>
      <c r="G36" s="177"/>
      <c r="H36" s="177"/>
      <c r="I36" s="177"/>
    </row>
    <row r="37" spans="1:9" ht="21.75">
      <c r="A37" s="181"/>
      <c r="B37" s="181"/>
      <c r="C37" s="194"/>
      <c r="D37" s="182"/>
      <c r="E37" s="182"/>
      <c r="F37" s="181"/>
      <c r="G37" s="181"/>
      <c r="H37" s="181"/>
      <c r="I37" s="181"/>
    </row>
    <row r="38" spans="1:9" ht="21.75">
      <c r="A38" s="298" t="s">
        <v>40</v>
      </c>
      <c r="B38" s="299"/>
      <c r="C38" s="300"/>
      <c r="D38" s="60">
        <f aca="true" t="shared" si="1" ref="D38:I38">SUM(D28:D37)</f>
        <v>730000</v>
      </c>
      <c r="E38" s="60">
        <f t="shared" si="1"/>
        <v>0</v>
      </c>
      <c r="F38" s="60">
        <f t="shared" si="1"/>
        <v>314010</v>
      </c>
      <c r="G38" s="60">
        <f t="shared" si="1"/>
        <v>191230</v>
      </c>
      <c r="H38" s="60">
        <f t="shared" si="1"/>
        <v>70000</v>
      </c>
      <c r="I38" s="60">
        <f t="shared" si="1"/>
        <v>575240</v>
      </c>
    </row>
    <row r="39" spans="4:5" ht="21.75">
      <c r="D39" s="183"/>
      <c r="E39" s="183"/>
    </row>
    <row r="40" spans="1:5" ht="21.75">
      <c r="A40" s="129" t="s">
        <v>153</v>
      </c>
      <c r="D40" s="183"/>
      <c r="E40" s="183"/>
    </row>
    <row r="41" spans="4:5" ht="21.75">
      <c r="D41" s="183"/>
      <c r="E41" s="183"/>
    </row>
    <row r="42" spans="4:5" ht="21.75">
      <c r="D42" s="183"/>
      <c r="E42" s="183"/>
    </row>
    <row r="43" spans="4:5" ht="21.75">
      <c r="D43" s="183"/>
      <c r="E43" s="183"/>
    </row>
    <row r="44" spans="4:5" ht="21.75">
      <c r="D44" s="183"/>
      <c r="E44" s="183"/>
    </row>
    <row r="45" spans="4:5" ht="21.75">
      <c r="D45" s="183"/>
      <c r="E45" s="183"/>
    </row>
    <row r="46" spans="4:5" ht="21.75">
      <c r="D46" s="183"/>
      <c r="E46" s="183"/>
    </row>
    <row r="47" spans="4:5" ht="21.75">
      <c r="D47" s="183"/>
      <c r="E47" s="183"/>
    </row>
    <row r="48" spans="4:5" ht="21.75">
      <c r="D48" s="183"/>
      <c r="E48" s="183"/>
    </row>
  </sheetData>
  <sheetProtection/>
  <mergeCells count="8">
    <mergeCell ref="A38:C38"/>
    <mergeCell ref="A1:H1"/>
    <mergeCell ref="A2:H2"/>
    <mergeCell ref="A3:H3"/>
    <mergeCell ref="A25:H25"/>
    <mergeCell ref="A24:H24"/>
    <mergeCell ref="A23:H23"/>
    <mergeCell ref="A19:C19"/>
  </mergeCells>
  <printOptions/>
  <pageMargins left="0.5118110236220472" right="0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G86" sqref="G86"/>
    </sheetView>
  </sheetViews>
  <sheetFormatPr defaultColWidth="9.140625" defaultRowHeight="12.75"/>
  <cols>
    <col min="1" max="1" width="18.00390625" style="80" customWidth="1"/>
    <col min="2" max="2" width="17.00390625" style="80" customWidth="1"/>
    <col min="3" max="3" width="18.421875" style="80" customWidth="1"/>
    <col min="4" max="4" width="18.7109375" style="80" customWidth="1"/>
    <col min="5" max="5" width="21.140625" style="80" customWidth="1"/>
    <col min="6" max="6" width="19.140625" style="80" customWidth="1"/>
    <col min="7" max="7" width="17.57421875" style="80" customWidth="1"/>
    <col min="8" max="16384" width="9.140625" style="80" customWidth="1"/>
  </cols>
  <sheetData>
    <row r="1" spans="1:7" s="33" customFormat="1" ht="21.75">
      <c r="A1" s="252" t="s">
        <v>17</v>
      </c>
      <c r="B1" s="252"/>
      <c r="C1" s="252"/>
      <c r="D1" s="252"/>
      <c r="E1" s="252"/>
      <c r="F1" s="252"/>
      <c r="G1" s="252"/>
    </row>
    <row r="2" spans="1:7" s="33" customFormat="1" ht="21.75">
      <c r="A2" s="252" t="s">
        <v>244</v>
      </c>
      <c r="B2" s="252"/>
      <c r="C2" s="252"/>
      <c r="D2" s="252"/>
      <c r="E2" s="252"/>
      <c r="F2" s="252"/>
      <c r="G2" s="252"/>
    </row>
    <row r="3" spans="1:8" s="33" customFormat="1" ht="21.75">
      <c r="A3" s="252" t="s">
        <v>259</v>
      </c>
      <c r="B3" s="252"/>
      <c r="C3" s="252"/>
      <c r="D3" s="252"/>
      <c r="E3" s="252"/>
      <c r="F3" s="252"/>
      <c r="G3" s="252"/>
      <c r="H3" s="252"/>
    </row>
    <row r="4" spans="1:7" s="129" customFormat="1" ht="21.75">
      <c r="A4" s="173"/>
      <c r="B4" s="173"/>
      <c r="C4" s="173"/>
      <c r="D4" s="173"/>
      <c r="E4" s="173"/>
      <c r="F4" s="173"/>
      <c r="G4" s="173"/>
    </row>
    <row r="5" spans="1:7" s="176" customFormat="1" ht="43.5">
      <c r="A5" s="174" t="s">
        <v>145</v>
      </c>
      <c r="B5" s="174" t="s">
        <v>63</v>
      </c>
      <c r="C5" s="174" t="s">
        <v>109</v>
      </c>
      <c r="D5" s="175" t="s">
        <v>1</v>
      </c>
      <c r="E5" s="175" t="s">
        <v>163</v>
      </c>
      <c r="F5" s="174" t="s">
        <v>164</v>
      </c>
      <c r="G5" s="174" t="s">
        <v>40</v>
      </c>
    </row>
    <row r="6" spans="1:7" s="129" customFormat="1" ht="21.75">
      <c r="A6" s="177" t="s">
        <v>150</v>
      </c>
      <c r="B6" s="177" t="s">
        <v>6</v>
      </c>
      <c r="C6" s="178" t="s">
        <v>123</v>
      </c>
      <c r="D6" s="179"/>
      <c r="E6" s="179"/>
      <c r="F6" s="177"/>
      <c r="G6" s="177"/>
    </row>
    <row r="7" spans="1:7" s="129" customFormat="1" ht="21.75">
      <c r="A7" s="177"/>
      <c r="B7" s="177" t="s">
        <v>7</v>
      </c>
      <c r="C7" s="178" t="s">
        <v>123</v>
      </c>
      <c r="D7" s="179">
        <v>150000</v>
      </c>
      <c r="E7" s="179">
        <v>0</v>
      </c>
      <c r="F7" s="179">
        <v>0</v>
      </c>
      <c r="G7" s="180">
        <f>SUM(E7:F7)</f>
        <v>0</v>
      </c>
    </row>
    <row r="8" spans="1:7" s="129" customFormat="1" ht="21.75">
      <c r="A8" s="177"/>
      <c r="B8" s="177" t="s">
        <v>8</v>
      </c>
      <c r="C8" s="178" t="s">
        <v>123</v>
      </c>
      <c r="D8" s="179"/>
      <c r="E8" s="179"/>
      <c r="F8" s="177"/>
      <c r="G8" s="177"/>
    </row>
    <row r="9" spans="1:7" s="129" customFormat="1" ht="21.75">
      <c r="A9" s="177"/>
      <c r="B9" s="177"/>
      <c r="C9" s="178"/>
      <c r="D9" s="179"/>
      <c r="E9" s="179"/>
      <c r="F9" s="177"/>
      <c r="G9" s="177"/>
    </row>
    <row r="10" spans="1:7" s="129" customFormat="1" ht="21.75">
      <c r="A10" s="177" t="s">
        <v>152</v>
      </c>
      <c r="B10" s="177" t="s">
        <v>10</v>
      </c>
      <c r="C10" s="178" t="s">
        <v>123</v>
      </c>
      <c r="D10" s="179">
        <v>90000</v>
      </c>
      <c r="E10" s="179">
        <v>0</v>
      </c>
      <c r="F10" s="179">
        <v>90000</v>
      </c>
      <c r="G10" s="180">
        <f>SUM(E10:F10)</f>
        <v>90000</v>
      </c>
    </row>
    <row r="11" spans="1:7" s="129" customFormat="1" ht="21.75">
      <c r="A11" s="177"/>
      <c r="B11" s="177"/>
      <c r="C11" s="178"/>
      <c r="D11" s="179"/>
      <c r="E11" s="179"/>
      <c r="F11" s="177"/>
      <c r="G11" s="177"/>
    </row>
    <row r="12" spans="1:7" s="129" customFormat="1" ht="21.75">
      <c r="A12" s="177"/>
      <c r="B12" s="177"/>
      <c r="C12" s="178"/>
      <c r="D12" s="179"/>
      <c r="E12" s="179"/>
      <c r="F12" s="177"/>
      <c r="G12" s="177"/>
    </row>
    <row r="13" spans="1:7" s="129" customFormat="1" ht="21.75">
      <c r="A13" s="181"/>
      <c r="B13" s="181"/>
      <c r="C13" s="181"/>
      <c r="D13" s="182"/>
      <c r="E13" s="182"/>
      <c r="F13" s="181"/>
      <c r="G13" s="181"/>
    </row>
    <row r="14" spans="1:7" s="129" customFormat="1" ht="21.75">
      <c r="A14" s="298" t="s">
        <v>40</v>
      </c>
      <c r="B14" s="299"/>
      <c r="C14" s="300"/>
      <c r="D14" s="60">
        <f>SUM(D6:D13)</f>
        <v>240000</v>
      </c>
      <c r="E14" s="60">
        <f>SUM(E6:E13)</f>
        <v>0</v>
      </c>
      <c r="F14" s="60">
        <f>SUM(F6:F13)</f>
        <v>90000</v>
      </c>
      <c r="G14" s="60">
        <f>SUM(G6:G13)</f>
        <v>90000</v>
      </c>
    </row>
    <row r="15" spans="4:5" s="129" customFormat="1" ht="21.75">
      <c r="D15" s="183"/>
      <c r="E15" s="183"/>
    </row>
    <row r="16" spans="1:5" s="129" customFormat="1" ht="21.75">
      <c r="A16" s="129" t="s">
        <v>153</v>
      </c>
      <c r="D16" s="183"/>
      <c r="E16" s="183"/>
    </row>
    <row r="17" spans="4:5" s="129" customFormat="1" ht="21.75">
      <c r="D17" s="183"/>
      <c r="E17" s="183"/>
    </row>
    <row r="18" spans="4:5" s="129" customFormat="1" ht="21.75">
      <c r="D18" s="183"/>
      <c r="E18" s="183"/>
    </row>
    <row r="19" spans="4:5" s="129" customFormat="1" ht="21.75">
      <c r="D19" s="183"/>
      <c r="E19" s="183"/>
    </row>
    <row r="20" spans="4:5" s="129" customFormat="1" ht="21.75">
      <c r="D20" s="183"/>
      <c r="E20" s="183"/>
    </row>
    <row r="21" spans="4:5" s="129" customFormat="1" ht="21.75">
      <c r="D21" s="183"/>
      <c r="E21" s="183"/>
    </row>
    <row r="22" spans="4:5" s="129" customFormat="1" ht="21.75">
      <c r="D22" s="183"/>
      <c r="E22" s="183"/>
    </row>
    <row r="23" spans="1:7" s="33" customFormat="1" ht="21.75">
      <c r="A23" s="252" t="s">
        <v>17</v>
      </c>
      <c r="B23" s="252"/>
      <c r="C23" s="252"/>
      <c r="D23" s="252"/>
      <c r="E23" s="252"/>
      <c r="F23" s="252"/>
      <c r="G23" s="252"/>
    </row>
    <row r="24" spans="1:7" s="33" customFormat="1" ht="21.75">
      <c r="A24" s="252" t="s">
        <v>245</v>
      </c>
      <c r="B24" s="252"/>
      <c r="C24" s="252"/>
      <c r="D24" s="252"/>
      <c r="E24" s="252"/>
      <c r="F24" s="252"/>
      <c r="G24" s="252"/>
    </row>
    <row r="25" spans="1:7" s="33" customFormat="1" ht="21.75">
      <c r="A25" s="252" t="s">
        <v>259</v>
      </c>
      <c r="B25" s="252"/>
      <c r="C25" s="252"/>
      <c r="D25" s="252"/>
      <c r="E25" s="252"/>
      <c r="F25" s="252"/>
      <c r="G25" s="252"/>
    </row>
    <row r="26" spans="1:7" s="129" customFormat="1" ht="21.75">
      <c r="A26" s="173"/>
      <c r="B26" s="173"/>
      <c r="C26" s="173"/>
      <c r="D26" s="173"/>
      <c r="E26" s="173"/>
      <c r="F26" s="173"/>
      <c r="G26" s="173"/>
    </row>
    <row r="27" spans="1:7" s="176" customFormat="1" ht="43.5">
      <c r="A27" s="174" t="s">
        <v>145</v>
      </c>
      <c r="B27" s="174" t="s">
        <v>63</v>
      </c>
      <c r="C27" s="174" t="s">
        <v>109</v>
      </c>
      <c r="D27" s="175" t="s">
        <v>1</v>
      </c>
      <c r="E27" s="175" t="s">
        <v>173</v>
      </c>
      <c r="F27" s="174" t="s">
        <v>174</v>
      </c>
      <c r="G27" s="174" t="s">
        <v>40</v>
      </c>
    </row>
    <row r="28" spans="1:7" s="129" customFormat="1" ht="21.75">
      <c r="A28" s="177" t="s">
        <v>150</v>
      </c>
      <c r="B28" s="177" t="s">
        <v>6</v>
      </c>
      <c r="C28" s="178" t="s">
        <v>123</v>
      </c>
      <c r="D28" s="179">
        <v>0</v>
      </c>
      <c r="E28" s="179">
        <v>0</v>
      </c>
      <c r="F28" s="179">
        <v>0</v>
      </c>
      <c r="G28" s="177"/>
    </row>
    <row r="29" spans="1:7" s="129" customFormat="1" ht="21.75">
      <c r="A29" s="177"/>
      <c r="B29" s="177" t="s">
        <v>7</v>
      </c>
      <c r="C29" s="178" t="s">
        <v>123</v>
      </c>
      <c r="D29" s="179">
        <v>20000</v>
      </c>
      <c r="E29" s="179">
        <v>0</v>
      </c>
      <c r="F29" s="179">
        <v>0</v>
      </c>
      <c r="G29" s="179">
        <f>SUM(E29:F29)</f>
        <v>0</v>
      </c>
    </row>
    <row r="30" spans="1:7" s="129" customFormat="1" ht="21.75">
      <c r="A30" s="177"/>
      <c r="B30" s="177" t="s">
        <v>8</v>
      </c>
      <c r="C30" s="178" t="s">
        <v>123</v>
      </c>
      <c r="D30" s="179">
        <v>0</v>
      </c>
      <c r="E30" s="179">
        <v>0</v>
      </c>
      <c r="F30" s="179">
        <v>0</v>
      </c>
      <c r="G30" s="177"/>
    </row>
    <row r="31" spans="1:7" s="129" customFormat="1" ht="21.75">
      <c r="A31" s="177"/>
      <c r="B31" s="177"/>
      <c r="C31" s="178"/>
      <c r="D31" s="179"/>
      <c r="E31" s="179"/>
      <c r="F31" s="177"/>
      <c r="G31" s="177"/>
    </row>
    <row r="32" spans="1:7" s="129" customFormat="1" ht="21.75">
      <c r="A32" s="177"/>
      <c r="B32" s="177"/>
      <c r="C32" s="178"/>
      <c r="D32" s="179"/>
      <c r="E32" s="179"/>
      <c r="F32" s="177"/>
      <c r="G32" s="177"/>
    </row>
    <row r="33" spans="1:7" s="129" customFormat="1" ht="21.75">
      <c r="A33" s="177"/>
      <c r="B33" s="177"/>
      <c r="C33" s="178"/>
      <c r="D33" s="179"/>
      <c r="E33" s="179"/>
      <c r="F33" s="177"/>
      <c r="G33" s="177"/>
    </row>
    <row r="34" spans="1:7" s="129" customFormat="1" ht="21.75">
      <c r="A34" s="177"/>
      <c r="B34" s="177"/>
      <c r="C34" s="178"/>
      <c r="D34" s="179"/>
      <c r="E34" s="179"/>
      <c r="F34" s="177"/>
      <c r="G34" s="177"/>
    </row>
    <row r="35" spans="1:7" s="129" customFormat="1" ht="21.75">
      <c r="A35" s="181"/>
      <c r="B35" s="181"/>
      <c r="C35" s="181"/>
      <c r="D35" s="182"/>
      <c r="E35" s="182"/>
      <c r="F35" s="181"/>
      <c r="G35" s="181"/>
    </row>
    <row r="36" spans="1:7" s="129" customFormat="1" ht="21.75">
      <c r="A36" s="298" t="s">
        <v>40</v>
      </c>
      <c r="B36" s="299"/>
      <c r="C36" s="300"/>
      <c r="D36" s="60">
        <f>SUM(D28:D35)</f>
        <v>20000</v>
      </c>
      <c r="E36" s="60">
        <f>SUM(E28:E35)</f>
        <v>0</v>
      </c>
      <c r="F36" s="60">
        <f>SUM(F28:F35)</f>
        <v>0</v>
      </c>
      <c r="G36" s="60">
        <f>SUM(G28:G35)</f>
        <v>0</v>
      </c>
    </row>
    <row r="37" spans="4:5" s="129" customFormat="1" ht="21.75">
      <c r="D37" s="183"/>
      <c r="E37" s="183"/>
    </row>
    <row r="38" spans="1:5" s="129" customFormat="1" ht="21.75">
      <c r="A38" s="129" t="s">
        <v>153</v>
      </c>
      <c r="D38" s="183"/>
      <c r="E38" s="183"/>
    </row>
    <row r="39" spans="4:5" s="129" customFormat="1" ht="21.75">
      <c r="D39" s="183"/>
      <c r="E39" s="183"/>
    </row>
    <row r="40" spans="4:5" s="129" customFormat="1" ht="21.75">
      <c r="D40" s="183"/>
      <c r="E40" s="183"/>
    </row>
    <row r="41" spans="4:5" s="129" customFormat="1" ht="21.75">
      <c r="D41" s="183"/>
      <c r="E41" s="183"/>
    </row>
    <row r="42" spans="4:5" s="129" customFormat="1" ht="21.75">
      <c r="D42" s="183"/>
      <c r="E42" s="183"/>
    </row>
    <row r="43" spans="4:5" s="129" customFormat="1" ht="21.75">
      <c r="D43" s="183"/>
      <c r="E43" s="183"/>
    </row>
    <row r="45" spans="1:7" s="33" customFormat="1" ht="21.75">
      <c r="A45" s="252" t="s">
        <v>17</v>
      </c>
      <c r="B45" s="252"/>
      <c r="C45" s="252"/>
      <c r="D45" s="252"/>
      <c r="E45" s="252"/>
      <c r="F45" s="252"/>
      <c r="G45" s="252"/>
    </row>
    <row r="46" spans="1:7" s="33" customFormat="1" ht="21.75">
      <c r="A46" s="252" t="s">
        <v>246</v>
      </c>
      <c r="B46" s="252"/>
      <c r="C46" s="252"/>
      <c r="D46" s="252"/>
      <c r="E46" s="252"/>
      <c r="F46" s="252"/>
      <c r="G46" s="252"/>
    </row>
    <row r="47" spans="1:7" s="33" customFormat="1" ht="21.75">
      <c r="A47" s="252" t="s">
        <v>259</v>
      </c>
      <c r="B47" s="252"/>
      <c r="C47" s="252"/>
      <c r="D47" s="252"/>
      <c r="E47" s="252"/>
      <c r="F47" s="252"/>
      <c r="G47" s="252"/>
    </row>
    <row r="48" spans="1:7" s="129" customFormat="1" ht="21.75">
      <c r="A48" s="173"/>
      <c r="B48" s="173"/>
      <c r="C48" s="173"/>
      <c r="D48" s="173"/>
      <c r="E48" s="173"/>
      <c r="F48" s="173"/>
      <c r="G48" s="173"/>
    </row>
    <row r="49" spans="1:7" s="176" customFormat="1" ht="43.5">
      <c r="A49" s="174" t="s">
        <v>145</v>
      </c>
      <c r="B49" s="174" t="s">
        <v>63</v>
      </c>
      <c r="C49" s="174" t="s">
        <v>109</v>
      </c>
      <c r="D49" s="175" t="s">
        <v>1</v>
      </c>
      <c r="E49" s="175" t="s">
        <v>177</v>
      </c>
      <c r="F49" s="174" t="s">
        <v>178</v>
      </c>
      <c r="G49" s="174" t="s">
        <v>40</v>
      </c>
    </row>
    <row r="50" spans="1:7" s="129" customFormat="1" ht="21.75">
      <c r="A50" s="177" t="s">
        <v>150</v>
      </c>
      <c r="B50" s="177" t="s">
        <v>6</v>
      </c>
      <c r="C50" s="178" t="s">
        <v>123</v>
      </c>
      <c r="D50" s="179"/>
      <c r="E50" s="179"/>
      <c r="F50" s="177"/>
      <c r="G50" s="177"/>
    </row>
    <row r="51" spans="1:7" s="129" customFormat="1" ht="21.75">
      <c r="A51" s="177"/>
      <c r="B51" s="177" t="s">
        <v>7</v>
      </c>
      <c r="C51" s="178" t="s">
        <v>123</v>
      </c>
      <c r="D51" s="179">
        <v>1929300</v>
      </c>
      <c r="E51" s="179"/>
      <c r="F51" s="179">
        <v>1831300</v>
      </c>
      <c r="G51" s="180">
        <f>SUM(E51:F51)</f>
        <v>1831300</v>
      </c>
    </row>
    <row r="52" spans="1:7" s="129" customFormat="1" ht="21.75">
      <c r="A52" s="177"/>
      <c r="B52" s="177" t="s">
        <v>8</v>
      </c>
      <c r="C52" s="178" t="s">
        <v>123</v>
      </c>
      <c r="D52" s="179">
        <v>20000</v>
      </c>
      <c r="E52" s="179"/>
      <c r="F52" s="177"/>
      <c r="G52" s="177"/>
    </row>
    <row r="53" spans="1:7" s="129" customFormat="1" ht="21.75">
      <c r="A53" s="177"/>
      <c r="B53" s="177"/>
      <c r="C53" s="178"/>
      <c r="D53" s="179"/>
      <c r="E53" s="179"/>
      <c r="F53" s="177"/>
      <c r="G53" s="177"/>
    </row>
    <row r="54" spans="1:7" s="129" customFormat="1" ht="21.75">
      <c r="A54" s="177" t="s">
        <v>152</v>
      </c>
      <c r="B54" s="177" t="s">
        <v>10</v>
      </c>
      <c r="C54" s="178" t="s">
        <v>123</v>
      </c>
      <c r="D54" s="179">
        <v>20000</v>
      </c>
      <c r="E54" s="179">
        <v>20000</v>
      </c>
      <c r="F54" s="179"/>
      <c r="G54" s="179">
        <f>SUM(E54:F54)</f>
        <v>20000</v>
      </c>
    </row>
    <row r="55" spans="1:7" s="129" customFormat="1" ht="21.75">
      <c r="A55" s="177"/>
      <c r="B55" s="177"/>
      <c r="C55" s="178"/>
      <c r="D55" s="179"/>
      <c r="E55" s="179"/>
      <c r="F55" s="177"/>
      <c r="G55" s="177"/>
    </row>
    <row r="56" spans="1:7" s="129" customFormat="1" ht="21.75">
      <c r="A56" s="177"/>
      <c r="B56" s="177"/>
      <c r="C56" s="178"/>
      <c r="D56" s="179"/>
      <c r="E56" s="179"/>
      <c r="F56" s="177"/>
      <c r="G56" s="177"/>
    </row>
    <row r="57" spans="1:7" s="129" customFormat="1" ht="21.75">
      <c r="A57" s="181"/>
      <c r="B57" s="181"/>
      <c r="C57" s="181"/>
      <c r="D57" s="182"/>
      <c r="E57" s="182"/>
      <c r="F57" s="181"/>
      <c r="G57" s="181"/>
    </row>
    <row r="58" spans="1:7" s="129" customFormat="1" ht="21.75">
      <c r="A58" s="298" t="s">
        <v>40</v>
      </c>
      <c r="B58" s="299"/>
      <c r="C58" s="300"/>
      <c r="D58" s="60">
        <f>SUM(D50:D57)</f>
        <v>1969300</v>
      </c>
      <c r="E58" s="60">
        <f>SUM(E50:E57)</f>
        <v>20000</v>
      </c>
      <c r="F58" s="60">
        <f>SUM(F50:F57)</f>
        <v>1831300</v>
      </c>
      <c r="G58" s="60">
        <f>SUM(G50:G57)</f>
        <v>1851300</v>
      </c>
    </row>
    <row r="59" spans="4:5" s="129" customFormat="1" ht="21.75">
      <c r="D59" s="183"/>
      <c r="E59" s="183"/>
    </row>
    <row r="60" spans="1:5" s="129" customFormat="1" ht="21.75">
      <c r="A60" s="129" t="s">
        <v>153</v>
      </c>
      <c r="D60" s="183"/>
      <c r="E60" s="183"/>
    </row>
    <row r="61" spans="4:5" s="129" customFormat="1" ht="21.75">
      <c r="D61" s="183"/>
      <c r="E61" s="183"/>
    </row>
    <row r="62" spans="4:5" s="129" customFormat="1" ht="21.75">
      <c r="D62" s="183"/>
      <c r="E62" s="183"/>
    </row>
    <row r="63" spans="4:5" s="129" customFormat="1" ht="21.75">
      <c r="D63" s="183"/>
      <c r="E63" s="183"/>
    </row>
    <row r="64" spans="4:5" s="129" customFormat="1" ht="21.75">
      <c r="D64" s="183"/>
      <c r="E64" s="183"/>
    </row>
    <row r="65" spans="4:5" s="129" customFormat="1" ht="21.75">
      <c r="D65" s="183"/>
      <c r="E65" s="183"/>
    </row>
  </sheetData>
  <sheetProtection/>
  <mergeCells count="12">
    <mergeCell ref="A14:C14"/>
    <mergeCell ref="A36:C36"/>
    <mergeCell ref="A58:C58"/>
    <mergeCell ref="A1:G1"/>
    <mergeCell ref="A2:G2"/>
    <mergeCell ref="A23:G23"/>
    <mergeCell ref="A24:G24"/>
    <mergeCell ref="A25:G25"/>
    <mergeCell ref="A45:G45"/>
    <mergeCell ref="A3:H3"/>
    <mergeCell ref="A46:G46"/>
    <mergeCell ref="A47:G4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2" width="20.7109375" style="80" customWidth="1"/>
    <col min="3" max="3" width="22.421875" style="80" customWidth="1"/>
    <col min="4" max="6" width="20.7109375" style="80" customWidth="1"/>
    <col min="7" max="16384" width="9.140625" style="80" customWidth="1"/>
  </cols>
  <sheetData>
    <row r="1" spans="1:6" s="33" customFormat="1" ht="21.75">
      <c r="A1" s="252" t="s">
        <v>17</v>
      </c>
      <c r="B1" s="252"/>
      <c r="C1" s="252"/>
      <c r="D1" s="252"/>
      <c r="E1" s="252"/>
      <c r="F1" s="252"/>
    </row>
    <row r="2" spans="1:6" s="33" customFormat="1" ht="21.75">
      <c r="A2" s="252" t="s">
        <v>242</v>
      </c>
      <c r="B2" s="252"/>
      <c r="C2" s="252"/>
      <c r="D2" s="252"/>
      <c r="E2" s="252"/>
      <c r="F2" s="252"/>
    </row>
    <row r="3" spans="1:6" s="33" customFormat="1" ht="21.75">
      <c r="A3" s="252" t="s">
        <v>259</v>
      </c>
      <c r="B3" s="252"/>
      <c r="C3" s="252"/>
      <c r="D3" s="252"/>
      <c r="E3" s="252"/>
      <c r="F3" s="252"/>
    </row>
    <row r="4" spans="1:6" s="129" customFormat="1" ht="21.75">
      <c r="A4" s="173"/>
      <c r="B4" s="173"/>
      <c r="C4" s="173"/>
      <c r="D4" s="173"/>
      <c r="E4" s="173"/>
      <c r="F4" s="173"/>
    </row>
    <row r="5" spans="1:6" s="176" customFormat="1" ht="21.75">
      <c r="A5" s="174" t="s">
        <v>145</v>
      </c>
      <c r="B5" s="174" t="s">
        <v>63</v>
      </c>
      <c r="C5" s="174" t="s">
        <v>109</v>
      </c>
      <c r="D5" s="175" t="s">
        <v>1</v>
      </c>
      <c r="E5" s="175" t="s">
        <v>5</v>
      </c>
      <c r="F5" s="174" t="s">
        <v>40</v>
      </c>
    </row>
    <row r="6" spans="1:6" s="129" customFormat="1" ht="21.75">
      <c r="A6" s="177" t="s">
        <v>5</v>
      </c>
      <c r="B6" s="177" t="s">
        <v>5</v>
      </c>
      <c r="C6" s="178" t="s">
        <v>123</v>
      </c>
      <c r="D6" s="179">
        <v>787252</v>
      </c>
      <c r="E6" s="179">
        <v>665507</v>
      </c>
      <c r="F6" s="180">
        <f>E6</f>
        <v>665507</v>
      </c>
    </row>
    <row r="7" spans="1:6" s="129" customFormat="1" ht="21.75">
      <c r="A7" s="177"/>
      <c r="B7" s="177" t="s">
        <v>5</v>
      </c>
      <c r="C7" s="178" t="s">
        <v>175</v>
      </c>
      <c r="D7" s="179">
        <v>0</v>
      </c>
      <c r="E7" s="179">
        <v>4370550</v>
      </c>
      <c r="F7" s="180">
        <f>E7</f>
        <v>4370550</v>
      </c>
    </row>
    <row r="8" spans="1:6" s="129" customFormat="1" ht="21.75">
      <c r="A8" s="177"/>
      <c r="B8" s="177"/>
      <c r="C8" s="178"/>
      <c r="D8" s="179"/>
      <c r="E8" s="179"/>
      <c r="F8" s="177"/>
    </row>
    <row r="9" spans="1:6" s="129" customFormat="1" ht="21.75">
      <c r="A9" s="177"/>
      <c r="B9" s="177"/>
      <c r="C9" s="178"/>
      <c r="D9" s="179"/>
      <c r="E9" s="179"/>
      <c r="F9" s="177"/>
    </row>
    <row r="10" spans="1:6" s="129" customFormat="1" ht="21.75">
      <c r="A10" s="177"/>
      <c r="B10" s="177"/>
      <c r="C10" s="178"/>
      <c r="D10" s="179"/>
      <c r="E10" s="179"/>
      <c r="F10" s="177"/>
    </row>
    <row r="11" spans="1:6" s="129" customFormat="1" ht="21.75">
      <c r="A11" s="177"/>
      <c r="B11" s="177"/>
      <c r="C11" s="178"/>
      <c r="D11" s="179"/>
      <c r="E11" s="179"/>
      <c r="F11" s="177"/>
    </row>
    <row r="12" spans="1:6" s="129" customFormat="1" ht="21.75">
      <c r="A12" s="177"/>
      <c r="B12" s="177"/>
      <c r="C12" s="178"/>
      <c r="D12" s="179"/>
      <c r="E12" s="179"/>
      <c r="F12" s="177"/>
    </row>
    <row r="13" spans="1:6" s="129" customFormat="1" ht="21.75">
      <c r="A13" s="181"/>
      <c r="B13" s="181"/>
      <c r="C13" s="181"/>
      <c r="D13" s="182"/>
      <c r="E13" s="182"/>
      <c r="F13" s="181"/>
    </row>
    <row r="14" spans="1:6" s="129" customFormat="1" ht="21.75">
      <c r="A14" s="298" t="s">
        <v>40</v>
      </c>
      <c r="B14" s="299"/>
      <c r="C14" s="300"/>
      <c r="D14" s="60">
        <f>SUM(D6:D13)</f>
        <v>787252</v>
      </c>
      <c r="E14" s="60">
        <f>SUM(E6:E13)</f>
        <v>5036057</v>
      </c>
      <c r="F14" s="60">
        <f>SUM(F6:F13)</f>
        <v>5036057</v>
      </c>
    </row>
    <row r="15" spans="4:5" s="129" customFormat="1" ht="21.75">
      <c r="D15" s="183"/>
      <c r="E15" s="183"/>
    </row>
    <row r="16" spans="1:5" s="129" customFormat="1" ht="21.75">
      <c r="A16" s="129" t="s">
        <v>153</v>
      </c>
      <c r="D16" s="183"/>
      <c r="E16" s="183"/>
    </row>
    <row r="17" spans="4:5" s="129" customFormat="1" ht="21.75">
      <c r="D17" s="183"/>
      <c r="E17" s="183"/>
    </row>
    <row r="27" spans="1:6" s="33" customFormat="1" ht="21.75">
      <c r="A27" s="252" t="s">
        <v>17</v>
      </c>
      <c r="B27" s="252"/>
      <c r="C27" s="252"/>
      <c r="D27" s="252"/>
      <c r="E27" s="252"/>
      <c r="F27" s="252"/>
    </row>
    <row r="28" spans="1:6" s="33" customFormat="1" ht="21.75">
      <c r="A28" s="252" t="s">
        <v>243</v>
      </c>
      <c r="B28" s="252"/>
      <c r="C28" s="252"/>
      <c r="D28" s="252"/>
      <c r="E28" s="252"/>
      <c r="F28" s="252"/>
    </row>
    <row r="29" spans="1:6" s="33" customFormat="1" ht="21.75">
      <c r="A29" s="252" t="str">
        <f>A3</f>
        <v>ตั้งแต่วันที่  1  ตุลาคม  2558  ถึงวันที่  30  กันยายน  2559</v>
      </c>
      <c r="B29" s="252"/>
      <c r="C29" s="252"/>
      <c r="D29" s="252"/>
      <c r="E29" s="252"/>
      <c r="F29" s="252"/>
    </row>
    <row r="30" spans="1:6" s="129" customFormat="1" ht="21.75">
      <c r="A30" s="173"/>
      <c r="B30" s="173"/>
      <c r="C30" s="173"/>
      <c r="D30" s="173"/>
      <c r="E30" s="173"/>
      <c r="F30" s="173"/>
    </row>
    <row r="31" spans="1:6" s="176" customFormat="1" ht="43.5">
      <c r="A31" s="174" t="s">
        <v>145</v>
      </c>
      <c r="B31" s="174" t="s">
        <v>63</v>
      </c>
      <c r="C31" s="174" t="s">
        <v>109</v>
      </c>
      <c r="D31" s="175" t="s">
        <v>1</v>
      </c>
      <c r="E31" s="175" t="s">
        <v>176</v>
      </c>
      <c r="F31" s="174" t="s">
        <v>40</v>
      </c>
    </row>
    <row r="32" spans="1:6" s="129" customFormat="1" ht="21.75">
      <c r="A32" s="177" t="s">
        <v>150</v>
      </c>
      <c r="B32" s="177" t="s">
        <v>6</v>
      </c>
      <c r="C32" s="178" t="s">
        <v>123</v>
      </c>
      <c r="D32" s="179">
        <v>0</v>
      </c>
      <c r="E32" s="179">
        <v>0</v>
      </c>
      <c r="F32" s="180"/>
    </row>
    <row r="33" spans="1:6" s="129" customFormat="1" ht="21.75">
      <c r="A33" s="177"/>
      <c r="B33" s="177" t="s">
        <v>7</v>
      </c>
      <c r="C33" s="178" t="s">
        <v>123</v>
      </c>
      <c r="D33" s="179">
        <v>30000</v>
      </c>
      <c r="E33" s="179">
        <v>9700</v>
      </c>
      <c r="F33" s="180">
        <f>SUM(E33)</f>
        <v>9700</v>
      </c>
    </row>
    <row r="34" spans="1:6" s="129" customFormat="1" ht="21.75">
      <c r="A34" s="177"/>
      <c r="B34" s="177" t="s">
        <v>8</v>
      </c>
      <c r="C34" s="178" t="s">
        <v>123</v>
      </c>
      <c r="D34" s="179">
        <v>0</v>
      </c>
      <c r="E34" s="179">
        <v>0</v>
      </c>
      <c r="F34" s="180">
        <f>SUM(E34)</f>
        <v>0</v>
      </c>
    </row>
    <row r="35" spans="1:6" s="129" customFormat="1" ht="21.75">
      <c r="A35" s="177"/>
      <c r="B35" s="177"/>
      <c r="C35" s="178"/>
      <c r="D35" s="179"/>
      <c r="E35" s="179"/>
      <c r="F35" s="177"/>
    </row>
    <row r="36" spans="1:6" s="129" customFormat="1" ht="21.75">
      <c r="A36" s="177" t="s">
        <v>152</v>
      </c>
      <c r="B36" s="177" t="s">
        <v>10</v>
      </c>
      <c r="C36" s="178" t="s">
        <v>123</v>
      </c>
      <c r="D36" s="179">
        <v>260000</v>
      </c>
      <c r="E36" s="179">
        <v>250000</v>
      </c>
      <c r="F36" s="180">
        <f>SUM(E36)</f>
        <v>250000</v>
      </c>
    </row>
    <row r="37" spans="1:6" s="129" customFormat="1" ht="21.75">
      <c r="A37" s="177"/>
      <c r="B37" s="177"/>
      <c r="C37" s="178" t="s">
        <v>175</v>
      </c>
      <c r="D37" s="179"/>
      <c r="E37" s="179">
        <v>19500</v>
      </c>
      <c r="F37" s="180">
        <f>SUM(E37)</f>
        <v>19500</v>
      </c>
    </row>
    <row r="38" spans="1:6" s="129" customFormat="1" ht="21.75">
      <c r="A38" s="177"/>
      <c r="B38" s="177"/>
      <c r="C38" s="178"/>
      <c r="D38" s="179"/>
      <c r="E38" s="179"/>
      <c r="F38" s="177"/>
    </row>
    <row r="39" spans="1:6" s="129" customFormat="1" ht="21.75">
      <c r="A39" s="181"/>
      <c r="B39" s="181"/>
      <c r="C39" s="181"/>
      <c r="D39" s="182"/>
      <c r="E39" s="182"/>
      <c r="F39" s="181"/>
    </row>
    <row r="40" spans="1:6" s="129" customFormat="1" ht="21.75">
      <c r="A40" s="298" t="s">
        <v>40</v>
      </c>
      <c r="B40" s="299"/>
      <c r="C40" s="300"/>
      <c r="D40" s="60">
        <f>SUM(D32:D39)</f>
        <v>290000</v>
      </c>
      <c r="E40" s="60">
        <f>SUM(E32:E39)</f>
        <v>279200</v>
      </c>
      <c r="F40" s="60">
        <f>SUM(F32:F39)</f>
        <v>279200</v>
      </c>
    </row>
    <row r="41" spans="4:5" s="129" customFormat="1" ht="21.75">
      <c r="D41" s="183"/>
      <c r="E41" s="183"/>
    </row>
    <row r="42" spans="1:5" s="129" customFormat="1" ht="21.75">
      <c r="A42" s="129" t="s">
        <v>153</v>
      </c>
      <c r="D42" s="183"/>
      <c r="E42" s="183"/>
    </row>
    <row r="43" spans="4:5" s="129" customFormat="1" ht="21.75">
      <c r="D43" s="183"/>
      <c r="E43" s="183"/>
    </row>
  </sheetData>
  <sheetProtection/>
  <mergeCells count="8">
    <mergeCell ref="A40:C40"/>
    <mergeCell ref="A27:F27"/>
    <mergeCell ref="A28:F28"/>
    <mergeCell ref="A29:F29"/>
    <mergeCell ref="A1:F1"/>
    <mergeCell ref="A2:F2"/>
    <mergeCell ref="A3:F3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28125" style="199" customWidth="1"/>
    <col min="2" max="2" width="16.8515625" style="199" customWidth="1"/>
    <col min="3" max="3" width="19.421875" style="216" customWidth="1"/>
    <col min="4" max="4" width="11.7109375" style="199" customWidth="1"/>
    <col min="5" max="5" width="9.7109375" style="199" customWidth="1"/>
    <col min="6" max="6" width="11.00390625" style="199" customWidth="1"/>
    <col min="7" max="7" width="10.00390625" style="199" customWidth="1"/>
    <col min="8" max="8" width="9.140625" style="199" customWidth="1"/>
    <col min="9" max="9" width="12.57421875" style="199" customWidth="1"/>
    <col min="10" max="10" width="9.8515625" style="199" customWidth="1"/>
    <col min="11" max="11" width="10.00390625" style="199" customWidth="1"/>
    <col min="12" max="12" width="9.00390625" style="199" customWidth="1"/>
    <col min="13" max="13" width="10.7109375" style="199" customWidth="1"/>
    <col min="14" max="14" width="11.00390625" style="199" customWidth="1"/>
    <col min="15" max="15" width="11.8515625" style="199" customWidth="1"/>
    <col min="16" max="16384" width="9.140625" style="199" customWidth="1"/>
  </cols>
  <sheetData>
    <row r="1" spans="1:15" s="196" customFormat="1" ht="21.75">
      <c r="A1" s="252" t="s">
        <v>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s="196" customFormat="1" ht="21.75">
      <c r="A2" s="252" t="s">
        <v>179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s="196" customFormat="1" ht="21.75">
      <c r="A3" s="252" t="s">
        <v>259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8" ht="18.75">
      <c r="A4" s="197"/>
      <c r="B4" s="197"/>
      <c r="C4" s="198"/>
      <c r="D4" s="197"/>
      <c r="E4" s="197"/>
      <c r="F4" s="197"/>
      <c r="G4" s="197"/>
      <c r="H4" s="197"/>
    </row>
    <row r="5" spans="1:15" s="202" customFormat="1" ht="95.25" customHeight="1">
      <c r="A5" s="200" t="s">
        <v>145</v>
      </c>
      <c r="B5" s="200" t="s">
        <v>63</v>
      </c>
      <c r="C5" s="200" t="s">
        <v>109</v>
      </c>
      <c r="D5" s="201" t="s">
        <v>114</v>
      </c>
      <c r="E5" s="201" t="s">
        <v>180</v>
      </c>
      <c r="F5" s="200" t="s">
        <v>141</v>
      </c>
      <c r="G5" s="200" t="s">
        <v>142</v>
      </c>
      <c r="H5" s="200" t="s">
        <v>181</v>
      </c>
      <c r="I5" s="200" t="s">
        <v>120</v>
      </c>
      <c r="J5" s="200" t="s">
        <v>143</v>
      </c>
      <c r="K5" s="200" t="s">
        <v>182</v>
      </c>
      <c r="L5" s="200" t="s">
        <v>183</v>
      </c>
      <c r="M5" s="200" t="s">
        <v>144</v>
      </c>
      <c r="N5" s="200" t="s">
        <v>5</v>
      </c>
      <c r="O5" s="200" t="s">
        <v>40</v>
      </c>
    </row>
    <row r="6" spans="1:15" s="207" customFormat="1" ht="18.75">
      <c r="A6" s="203" t="s">
        <v>149</v>
      </c>
      <c r="B6" s="204" t="s">
        <v>74</v>
      </c>
      <c r="C6" s="205" t="s">
        <v>123</v>
      </c>
      <c r="D6" s="206">
        <f>'บริหาร สงบ ศึกษา สาธารณสุข'!E6</f>
        <v>0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>
        <f>SUM(D6:N6)</f>
        <v>0</v>
      </c>
    </row>
    <row r="7" spans="1:15" s="207" customFormat="1" ht="18.75">
      <c r="A7" s="208"/>
      <c r="B7" s="208" t="s">
        <v>75</v>
      </c>
      <c r="C7" s="209" t="s">
        <v>123</v>
      </c>
      <c r="D7" s="208">
        <v>3669853</v>
      </c>
      <c r="E7" s="208"/>
      <c r="F7" s="208"/>
      <c r="G7" s="208"/>
      <c r="H7" s="208"/>
      <c r="I7" s="210">
        <v>632960</v>
      </c>
      <c r="J7" s="210"/>
      <c r="K7" s="210"/>
      <c r="L7" s="210"/>
      <c r="M7" s="210"/>
      <c r="N7" s="210"/>
      <c r="O7" s="208">
        <f aca="true" t="shared" si="0" ref="O7:O20">SUM(D7:N7)</f>
        <v>4302813</v>
      </c>
    </row>
    <row r="8" spans="1:15" s="207" customFormat="1" ht="18.75">
      <c r="A8" s="208"/>
      <c r="B8" s="208" t="s">
        <v>75</v>
      </c>
      <c r="C8" s="211" t="s">
        <v>240</v>
      </c>
      <c r="D8" s="208"/>
      <c r="E8" s="208"/>
      <c r="F8" s="208">
        <v>969960</v>
      </c>
      <c r="G8" s="208"/>
      <c r="H8" s="208"/>
      <c r="I8" s="208"/>
      <c r="J8" s="208"/>
      <c r="K8" s="208"/>
      <c r="L8" s="208"/>
      <c r="M8" s="208"/>
      <c r="N8" s="208"/>
      <c r="O8" s="208">
        <f t="shared" si="0"/>
        <v>969960</v>
      </c>
    </row>
    <row r="9" spans="1:15" s="207" customFormat="1" ht="18.75">
      <c r="A9" s="212" t="s">
        <v>150</v>
      </c>
      <c r="B9" s="208" t="s">
        <v>6</v>
      </c>
      <c r="C9" s="209" t="s">
        <v>123</v>
      </c>
      <c r="D9" s="208">
        <v>119043</v>
      </c>
      <c r="E9" s="208"/>
      <c r="F9" s="208"/>
      <c r="G9" s="208"/>
      <c r="H9" s="208"/>
      <c r="I9" s="208">
        <v>36000</v>
      </c>
      <c r="J9" s="208"/>
      <c r="K9" s="208"/>
      <c r="L9" s="208"/>
      <c r="M9" s="208"/>
      <c r="N9" s="208"/>
      <c r="O9" s="208">
        <f t="shared" si="0"/>
        <v>155043</v>
      </c>
    </row>
    <row r="10" spans="1:15" s="207" customFormat="1" ht="18.75">
      <c r="A10" s="208"/>
      <c r="B10" s="208" t="s">
        <v>7</v>
      </c>
      <c r="C10" s="209" t="s">
        <v>123</v>
      </c>
      <c r="D10" s="208">
        <v>419538.27</v>
      </c>
      <c r="E10" s="208">
        <f>'บริหาร สงบ ศึกษา สาธารณสุข'!H31</f>
        <v>94500</v>
      </c>
      <c r="F10" s="208">
        <v>466600</v>
      </c>
      <c r="G10" s="208">
        <v>173312.5</v>
      </c>
      <c r="H10" s="208"/>
      <c r="I10" s="208">
        <v>327084</v>
      </c>
      <c r="J10" s="208">
        <f>'งบกลาง เข้มแข็ง'!F33</f>
        <v>9700</v>
      </c>
      <c r="K10" s="208">
        <v>475240</v>
      </c>
      <c r="L10" s="208"/>
      <c r="M10" s="208">
        <f>'สังคม อุต เกษตร'!G51</f>
        <v>1831300</v>
      </c>
      <c r="N10" s="208"/>
      <c r="O10" s="208">
        <f t="shared" si="0"/>
        <v>3797274.77</v>
      </c>
    </row>
    <row r="11" spans="1:15" s="207" customFormat="1" ht="18.75">
      <c r="A11" s="208"/>
      <c r="B11" s="208" t="s">
        <v>8</v>
      </c>
      <c r="C11" s="209" t="s">
        <v>123</v>
      </c>
      <c r="D11" s="208">
        <v>1023501.36</v>
      </c>
      <c r="E11" s="208">
        <v>21500</v>
      </c>
      <c r="F11" s="208">
        <v>1054839.8</v>
      </c>
      <c r="G11" s="208"/>
      <c r="H11" s="208"/>
      <c r="I11" s="208">
        <v>59760</v>
      </c>
      <c r="J11" s="208"/>
      <c r="K11" s="208"/>
      <c r="L11" s="208"/>
      <c r="M11" s="208"/>
      <c r="N11" s="208"/>
      <c r="O11" s="208">
        <f t="shared" si="0"/>
        <v>2159601.16</v>
      </c>
    </row>
    <row r="12" spans="1:15" s="207" customFormat="1" ht="18.75">
      <c r="A12" s="208"/>
      <c r="B12" s="208" t="s">
        <v>8</v>
      </c>
      <c r="C12" s="211" t="s">
        <v>240</v>
      </c>
      <c r="D12" s="208"/>
      <c r="E12" s="208"/>
      <c r="F12" s="208">
        <v>154700</v>
      </c>
      <c r="G12" s="208"/>
      <c r="H12" s="208"/>
      <c r="I12" s="208"/>
      <c r="J12" s="208"/>
      <c r="K12" s="208"/>
      <c r="L12" s="208"/>
      <c r="M12" s="208"/>
      <c r="N12" s="208"/>
      <c r="O12" s="208">
        <f t="shared" si="0"/>
        <v>154700</v>
      </c>
    </row>
    <row r="13" spans="1:15" s="207" customFormat="1" ht="18.75">
      <c r="A13" s="208"/>
      <c r="B13" s="208" t="s">
        <v>9</v>
      </c>
      <c r="C13" s="209" t="s">
        <v>123</v>
      </c>
      <c r="D13" s="208">
        <v>246368.81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>
        <f t="shared" si="0"/>
        <v>246368.81</v>
      </c>
    </row>
    <row r="14" spans="1:15" s="207" customFormat="1" ht="18.75">
      <c r="A14" s="212" t="s">
        <v>151</v>
      </c>
      <c r="B14" s="208" t="s">
        <v>11</v>
      </c>
      <c r="C14" s="209" t="s">
        <v>123</v>
      </c>
      <c r="D14" s="208">
        <f>'บริหาร สงบ ศึกษา สาธารณสุข'!H14</f>
        <v>925800</v>
      </c>
      <c r="E14" s="208">
        <v>105960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>
        <f t="shared" si="0"/>
        <v>1031760</v>
      </c>
    </row>
    <row r="15" spans="1:15" s="207" customFormat="1" ht="18.75">
      <c r="A15" s="208"/>
      <c r="B15" s="208" t="s">
        <v>12</v>
      </c>
      <c r="C15" s="209" t="s">
        <v>123</v>
      </c>
      <c r="D15" s="208"/>
      <c r="E15" s="208"/>
      <c r="F15" s="208"/>
      <c r="G15" s="208"/>
      <c r="H15" s="208"/>
      <c r="I15" s="208">
        <v>1026000</v>
      </c>
      <c r="J15" s="208"/>
      <c r="K15" s="208"/>
      <c r="L15" s="208"/>
      <c r="M15" s="208"/>
      <c r="N15" s="208"/>
      <c r="O15" s="208">
        <f t="shared" si="0"/>
        <v>1026000</v>
      </c>
    </row>
    <row r="16" spans="1:15" s="207" customFormat="1" ht="18.75">
      <c r="A16" s="208"/>
      <c r="B16" s="208" t="s">
        <v>12</v>
      </c>
      <c r="C16" s="211" t="s">
        <v>240</v>
      </c>
      <c r="D16" s="208"/>
      <c r="E16" s="208"/>
      <c r="F16" s="208"/>
      <c r="G16" s="208"/>
      <c r="H16" s="208"/>
      <c r="I16" s="208">
        <v>10160900</v>
      </c>
      <c r="J16" s="208"/>
      <c r="K16" s="208"/>
      <c r="L16" s="208"/>
      <c r="M16" s="208"/>
      <c r="N16" s="208"/>
      <c r="O16" s="208">
        <f t="shared" si="0"/>
        <v>10160900</v>
      </c>
    </row>
    <row r="17" spans="1:15" s="207" customFormat="1" ht="18.75">
      <c r="A17" s="212" t="s">
        <v>152</v>
      </c>
      <c r="B17" s="208" t="s">
        <v>10</v>
      </c>
      <c r="C17" s="209" t="s">
        <v>123</v>
      </c>
      <c r="D17" s="208">
        <v>80000</v>
      </c>
      <c r="E17" s="208"/>
      <c r="F17" s="208">
        <v>1716000</v>
      </c>
      <c r="G17" s="208">
        <v>70000</v>
      </c>
      <c r="H17" s="208">
        <f>'สังคม อุต เกษตร'!G10</f>
        <v>90000</v>
      </c>
      <c r="I17" s="208">
        <v>348130.05</v>
      </c>
      <c r="J17" s="208">
        <f>'งบกลาง เข้มแข็ง'!F36</f>
        <v>250000</v>
      </c>
      <c r="K17" s="208">
        <f>'เคหะ ศาสนา'!I35</f>
        <v>100000</v>
      </c>
      <c r="L17" s="208"/>
      <c r="M17" s="208">
        <f>'สังคม อุต เกษตร'!G54</f>
        <v>20000</v>
      </c>
      <c r="N17" s="208"/>
      <c r="O17" s="208">
        <f t="shared" si="0"/>
        <v>2674130.05</v>
      </c>
    </row>
    <row r="18" spans="1:15" s="207" customFormat="1" ht="18.75">
      <c r="A18" s="208"/>
      <c r="B18" s="208" t="s">
        <v>10</v>
      </c>
      <c r="C18" s="211" t="s">
        <v>240</v>
      </c>
      <c r="D18" s="208"/>
      <c r="E18" s="208"/>
      <c r="F18" s="208"/>
      <c r="G18" s="208"/>
      <c r="H18" s="208"/>
      <c r="I18" s="208"/>
      <c r="J18" s="208">
        <v>19500</v>
      </c>
      <c r="K18" s="208"/>
      <c r="L18" s="208"/>
      <c r="M18" s="208"/>
      <c r="N18" s="208"/>
      <c r="O18" s="208">
        <f t="shared" si="0"/>
        <v>19500</v>
      </c>
    </row>
    <row r="19" spans="1:15" s="207" customFormat="1" ht="18.75">
      <c r="A19" s="212" t="s">
        <v>5</v>
      </c>
      <c r="B19" s="208" t="s">
        <v>5</v>
      </c>
      <c r="C19" s="209" t="s">
        <v>123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>
        <f>'งบกลาง เข้มแข็ง'!F6</f>
        <v>665507</v>
      </c>
      <c r="O19" s="208">
        <f t="shared" si="0"/>
        <v>665507</v>
      </c>
    </row>
    <row r="20" spans="1:15" s="207" customFormat="1" ht="18.75">
      <c r="A20" s="208"/>
      <c r="B20" s="208" t="s">
        <v>5</v>
      </c>
      <c r="C20" s="211" t="s">
        <v>240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>
        <v>4370550</v>
      </c>
      <c r="O20" s="213">
        <f t="shared" si="0"/>
        <v>4370550</v>
      </c>
    </row>
    <row r="21" spans="1:15" s="207" customFormat="1" ht="18.75">
      <c r="A21" s="301" t="s">
        <v>40</v>
      </c>
      <c r="B21" s="302"/>
      <c r="C21" s="303"/>
      <c r="D21" s="214">
        <f>SUM(D6:D20)</f>
        <v>6484104.4399999995</v>
      </c>
      <c r="E21" s="214">
        <f aca="true" t="shared" si="1" ref="E21:N21">SUM(E6:E20)</f>
        <v>221960</v>
      </c>
      <c r="F21" s="214">
        <f t="shared" si="1"/>
        <v>4362099.8</v>
      </c>
      <c r="G21" s="214">
        <f t="shared" si="1"/>
        <v>243312.5</v>
      </c>
      <c r="H21" s="214">
        <f t="shared" si="1"/>
        <v>90000</v>
      </c>
      <c r="I21" s="214">
        <f t="shared" si="1"/>
        <v>12590834.05</v>
      </c>
      <c r="J21" s="214">
        <f t="shared" si="1"/>
        <v>279200</v>
      </c>
      <c r="K21" s="214">
        <f t="shared" si="1"/>
        <v>575240</v>
      </c>
      <c r="L21" s="214">
        <f t="shared" si="1"/>
        <v>0</v>
      </c>
      <c r="M21" s="214">
        <f t="shared" si="1"/>
        <v>1851300</v>
      </c>
      <c r="N21" s="214">
        <f t="shared" si="1"/>
        <v>5036057</v>
      </c>
      <c r="O21" s="214">
        <f>SUM(O6:O20)</f>
        <v>31734107.790000003</v>
      </c>
    </row>
    <row r="22" s="207" customFormat="1" ht="18.75">
      <c r="C22" s="215"/>
    </row>
    <row r="23" s="207" customFormat="1" ht="18.75">
      <c r="C23" s="215"/>
    </row>
    <row r="24" spans="1:3" s="207" customFormat="1" ht="21.75">
      <c r="A24" s="129" t="s">
        <v>153</v>
      </c>
      <c r="C24" s="215"/>
    </row>
    <row r="25" s="207" customFormat="1" ht="18.75">
      <c r="C25" s="215"/>
    </row>
    <row r="26" s="207" customFormat="1" ht="18.75">
      <c r="C26" s="215"/>
    </row>
    <row r="27" s="207" customFormat="1" ht="18.75">
      <c r="C27" s="215"/>
    </row>
    <row r="28" s="207" customFormat="1" ht="18.75">
      <c r="C28" s="215"/>
    </row>
    <row r="29" s="207" customFormat="1" ht="18.75">
      <c r="C29" s="215"/>
    </row>
    <row r="30" s="207" customFormat="1" ht="18.75">
      <c r="C30" s="215"/>
    </row>
    <row r="31" s="207" customFormat="1" ht="18.75">
      <c r="C31" s="215"/>
    </row>
    <row r="32" s="207" customFormat="1" ht="18.75">
      <c r="C32" s="215"/>
    </row>
    <row r="33" spans="1:15" s="196" customFormat="1" ht="21.75">
      <c r="A33" s="252" t="s">
        <v>17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1:15" s="196" customFormat="1" ht="21.75">
      <c r="A34" s="252" t="s">
        <v>184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</row>
    <row r="35" spans="1:15" s="196" customFormat="1" ht="21.75">
      <c r="A35" s="252" t="s">
        <v>259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1:8" ht="18.75">
      <c r="A36" s="197"/>
      <c r="B36" s="197"/>
      <c r="C36" s="198"/>
      <c r="D36" s="197"/>
      <c r="E36" s="197"/>
      <c r="F36" s="197"/>
      <c r="G36" s="197"/>
      <c r="H36" s="197"/>
    </row>
    <row r="37" spans="1:15" s="202" customFormat="1" ht="95.25" customHeight="1">
      <c r="A37" s="200" t="s">
        <v>145</v>
      </c>
      <c r="B37" s="200" t="s">
        <v>63</v>
      </c>
      <c r="C37" s="200" t="s">
        <v>109</v>
      </c>
      <c r="D37" s="201" t="s">
        <v>114</v>
      </c>
      <c r="E37" s="201" t="s">
        <v>180</v>
      </c>
      <c r="F37" s="200" t="s">
        <v>141</v>
      </c>
      <c r="G37" s="200" t="s">
        <v>142</v>
      </c>
      <c r="H37" s="200" t="s">
        <v>181</v>
      </c>
      <c r="I37" s="200" t="s">
        <v>120</v>
      </c>
      <c r="J37" s="200" t="s">
        <v>143</v>
      </c>
      <c r="K37" s="200" t="s">
        <v>182</v>
      </c>
      <c r="L37" s="200" t="s">
        <v>183</v>
      </c>
      <c r="M37" s="200" t="s">
        <v>144</v>
      </c>
      <c r="N37" s="200" t="s">
        <v>5</v>
      </c>
      <c r="O37" s="200" t="s">
        <v>40</v>
      </c>
    </row>
    <row r="38" spans="1:15" s="207" customFormat="1" ht="18.75">
      <c r="A38" s="203" t="s">
        <v>149</v>
      </c>
      <c r="B38" s="204" t="s">
        <v>74</v>
      </c>
      <c r="C38" s="205"/>
      <c r="D38" s="206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>
        <f>SUM(D38:N38)</f>
        <v>0</v>
      </c>
    </row>
    <row r="39" spans="1:15" s="207" customFormat="1" ht="18.75">
      <c r="A39" s="208"/>
      <c r="B39" s="208" t="s">
        <v>75</v>
      </c>
      <c r="C39" s="209"/>
      <c r="D39" s="208"/>
      <c r="E39" s="208"/>
      <c r="F39" s="208"/>
      <c r="G39" s="208"/>
      <c r="H39" s="208"/>
      <c r="I39" s="210"/>
      <c r="J39" s="210"/>
      <c r="K39" s="210"/>
      <c r="L39" s="210"/>
      <c r="M39" s="210"/>
      <c r="N39" s="210"/>
      <c r="O39" s="208">
        <f aca="true" t="shared" si="2" ref="O39:O47">SUM(D39:N39)</f>
        <v>0</v>
      </c>
    </row>
    <row r="40" spans="1:15" s="207" customFormat="1" ht="18.75">
      <c r="A40" s="212" t="s">
        <v>150</v>
      </c>
      <c r="B40" s="208" t="s">
        <v>6</v>
      </c>
      <c r="C40" s="209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>
        <f t="shared" si="2"/>
        <v>0</v>
      </c>
    </row>
    <row r="41" spans="1:15" s="207" customFormat="1" ht="18.75">
      <c r="A41" s="208"/>
      <c r="B41" s="208" t="s">
        <v>7</v>
      </c>
      <c r="C41" s="209" t="s">
        <v>21</v>
      </c>
      <c r="D41" s="208"/>
      <c r="E41" s="208"/>
      <c r="F41" s="208"/>
      <c r="G41" s="208"/>
      <c r="H41" s="208"/>
      <c r="I41" s="208">
        <v>2747065</v>
      </c>
      <c r="J41" s="208"/>
      <c r="K41" s="208"/>
      <c r="L41" s="208"/>
      <c r="M41" s="208"/>
      <c r="N41" s="208"/>
      <c r="O41" s="208">
        <f t="shared" si="2"/>
        <v>2747065</v>
      </c>
    </row>
    <row r="42" spans="1:15" s="207" customFormat="1" ht="18.75">
      <c r="A42" s="208"/>
      <c r="B42" s="208" t="s">
        <v>8</v>
      </c>
      <c r="C42" s="209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>
        <f t="shared" si="2"/>
        <v>0</v>
      </c>
    </row>
    <row r="43" spans="1:15" s="207" customFormat="1" ht="18.75">
      <c r="A43" s="208"/>
      <c r="B43" s="208" t="s">
        <v>9</v>
      </c>
      <c r="C43" s="209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>
        <f t="shared" si="2"/>
        <v>0</v>
      </c>
    </row>
    <row r="44" spans="1:15" s="207" customFormat="1" ht="18.75">
      <c r="A44" s="212" t="s">
        <v>151</v>
      </c>
      <c r="B44" s="208" t="s">
        <v>11</v>
      </c>
      <c r="C44" s="209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>
        <f t="shared" si="2"/>
        <v>0</v>
      </c>
    </row>
    <row r="45" spans="1:15" s="207" customFormat="1" ht="18.75">
      <c r="A45" s="208"/>
      <c r="B45" s="208" t="s">
        <v>12</v>
      </c>
      <c r="C45" s="209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>
        <f t="shared" si="2"/>
        <v>0</v>
      </c>
    </row>
    <row r="46" spans="1:15" s="207" customFormat="1" ht="18.75">
      <c r="A46" s="212" t="s">
        <v>152</v>
      </c>
      <c r="B46" s="208" t="s">
        <v>10</v>
      </c>
      <c r="C46" s="209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>
        <f t="shared" si="2"/>
        <v>0</v>
      </c>
    </row>
    <row r="47" spans="1:15" s="207" customFormat="1" ht="18.75">
      <c r="A47" s="212" t="s">
        <v>5</v>
      </c>
      <c r="B47" s="208" t="s">
        <v>5</v>
      </c>
      <c r="C47" s="209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>
        <v>0</v>
      </c>
      <c r="O47" s="208">
        <f t="shared" si="2"/>
        <v>0</v>
      </c>
    </row>
    <row r="48" spans="1:15" s="207" customFormat="1" ht="18.75">
      <c r="A48" s="301" t="s">
        <v>40</v>
      </c>
      <c r="B48" s="302"/>
      <c r="C48" s="303"/>
      <c r="D48" s="214">
        <f aca="true" t="shared" si="3" ref="D48:O48">SUM(D38:D47)</f>
        <v>0</v>
      </c>
      <c r="E48" s="214">
        <f t="shared" si="3"/>
        <v>0</v>
      </c>
      <c r="F48" s="214">
        <f t="shared" si="3"/>
        <v>0</v>
      </c>
      <c r="G48" s="214">
        <f t="shared" si="3"/>
        <v>0</v>
      </c>
      <c r="H48" s="214">
        <f t="shared" si="3"/>
        <v>0</v>
      </c>
      <c r="I48" s="214">
        <f t="shared" si="3"/>
        <v>2747065</v>
      </c>
      <c r="J48" s="214">
        <f t="shared" si="3"/>
        <v>0</v>
      </c>
      <c r="K48" s="214">
        <f t="shared" si="3"/>
        <v>0</v>
      </c>
      <c r="L48" s="214">
        <f t="shared" si="3"/>
        <v>0</v>
      </c>
      <c r="M48" s="214">
        <f t="shared" si="3"/>
        <v>0</v>
      </c>
      <c r="N48" s="214">
        <f t="shared" si="3"/>
        <v>0</v>
      </c>
      <c r="O48" s="214">
        <f t="shared" si="3"/>
        <v>2747065</v>
      </c>
    </row>
    <row r="49" s="207" customFormat="1" ht="18.75">
      <c r="C49" s="215"/>
    </row>
    <row r="50" s="207" customFormat="1" ht="18.75">
      <c r="C50" s="215"/>
    </row>
    <row r="51" spans="1:3" s="207" customFormat="1" ht="21.75">
      <c r="A51" s="129" t="s">
        <v>153</v>
      </c>
      <c r="C51" s="215"/>
    </row>
    <row r="52" s="207" customFormat="1" ht="18.75">
      <c r="C52" s="215"/>
    </row>
    <row r="53" s="207" customFormat="1" ht="18.75">
      <c r="C53" s="215"/>
    </row>
    <row r="54" s="207" customFormat="1" ht="18.75">
      <c r="C54" s="215"/>
    </row>
    <row r="55" s="207" customFormat="1" ht="18.75">
      <c r="C55" s="215"/>
    </row>
    <row r="56" s="207" customFormat="1" ht="18.75">
      <c r="C56" s="215"/>
    </row>
    <row r="57" s="207" customFormat="1" ht="18.75">
      <c r="C57" s="215"/>
    </row>
    <row r="58" s="207" customFormat="1" ht="18.75">
      <c r="C58" s="215"/>
    </row>
    <row r="59" s="207" customFormat="1" ht="18.75">
      <c r="C59" s="215"/>
    </row>
    <row r="60" s="207" customFormat="1" ht="18.75">
      <c r="C60" s="215"/>
    </row>
    <row r="61" s="207" customFormat="1" ht="18.75">
      <c r="C61" s="215"/>
    </row>
    <row r="62" s="207" customFormat="1" ht="18.75">
      <c r="C62" s="215"/>
    </row>
    <row r="63" s="207" customFormat="1" ht="18.75">
      <c r="C63" s="215"/>
    </row>
    <row r="64" s="207" customFormat="1" ht="18.75">
      <c r="C64" s="215"/>
    </row>
  </sheetData>
  <sheetProtection/>
  <mergeCells count="8">
    <mergeCell ref="A1:O1"/>
    <mergeCell ref="A2:O2"/>
    <mergeCell ref="A3:O3"/>
    <mergeCell ref="A48:C48"/>
    <mergeCell ref="A35:O35"/>
    <mergeCell ref="A34:O34"/>
    <mergeCell ref="A33:O33"/>
    <mergeCell ref="A21:C21"/>
  </mergeCells>
  <printOptions/>
  <pageMargins left="0" right="0" top="0.15748031496062992" bottom="0" header="0.31496062992125984" footer="0.31496062992125984"/>
  <pageSetup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26.421875" style="232" customWidth="1"/>
    <col min="2" max="2" width="12.28125" style="216" customWidth="1"/>
    <col min="3" max="3" width="12.140625" style="199" customWidth="1"/>
    <col min="4" max="4" width="10.8515625" style="199" customWidth="1"/>
    <col min="5" max="5" width="9.7109375" style="199" customWidth="1"/>
    <col min="6" max="6" width="11.00390625" style="199" customWidth="1"/>
    <col min="7" max="7" width="10.00390625" style="199" customWidth="1"/>
    <col min="8" max="8" width="9.7109375" style="199" customWidth="1"/>
    <col min="9" max="9" width="13.421875" style="199" customWidth="1"/>
    <col min="10" max="10" width="9.8515625" style="199" customWidth="1"/>
    <col min="11" max="11" width="10.00390625" style="199" customWidth="1"/>
    <col min="12" max="12" width="8.00390625" style="199" customWidth="1"/>
    <col min="13" max="13" width="11.00390625" style="199" customWidth="1"/>
    <col min="14" max="14" width="11.28125" style="199" customWidth="1"/>
    <col min="15" max="16384" width="9.140625" style="199" customWidth="1"/>
  </cols>
  <sheetData>
    <row r="1" spans="1:15" ht="21.75">
      <c r="A1" s="252" t="s">
        <v>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87"/>
    </row>
    <row r="2" spans="1:15" ht="21.75">
      <c r="A2" s="252" t="s">
        <v>189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87"/>
    </row>
    <row r="3" spans="1:15" ht="21.75">
      <c r="A3" s="305" t="s">
        <v>259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87"/>
    </row>
    <row r="4" spans="1:14" s="202" customFormat="1" ht="95.25" customHeight="1">
      <c r="A4" s="217" t="s">
        <v>0</v>
      </c>
      <c r="B4" s="200" t="s">
        <v>1</v>
      </c>
      <c r="C4" s="200" t="s">
        <v>40</v>
      </c>
      <c r="D4" s="201" t="s">
        <v>114</v>
      </c>
      <c r="E4" s="201" t="s">
        <v>180</v>
      </c>
      <c r="F4" s="200" t="s">
        <v>141</v>
      </c>
      <c r="G4" s="200" t="s">
        <v>142</v>
      </c>
      <c r="H4" s="200" t="s">
        <v>181</v>
      </c>
      <c r="I4" s="200" t="s">
        <v>120</v>
      </c>
      <c r="J4" s="200" t="s">
        <v>143</v>
      </c>
      <c r="K4" s="200" t="s">
        <v>182</v>
      </c>
      <c r="L4" s="200" t="s">
        <v>183</v>
      </c>
      <c r="M4" s="200" t="s">
        <v>144</v>
      </c>
      <c r="N4" s="200" t="s">
        <v>5</v>
      </c>
    </row>
    <row r="5" spans="1:14" s="207" customFormat="1" ht="20.25">
      <c r="A5" s="218" t="s">
        <v>30</v>
      </c>
      <c r="B5" s="219"/>
      <c r="C5" s="220"/>
      <c r="D5" s="221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207" customFormat="1" ht="18.75">
      <c r="A6" s="222" t="s">
        <v>5</v>
      </c>
      <c r="B6" s="219">
        <f>'งบกลาง เข้มแข็ง'!D6</f>
        <v>787252</v>
      </c>
      <c r="C6" s="208">
        <f>SUM(D6:N6)</f>
        <v>5036057</v>
      </c>
      <c r="D6" s="234"/>
      <c r="E6" s="208"/>
      <c r="F6" s="208"/>
      <c r="G6" s="208"/>
      <c r="H6" s="208"/>
      <c r="I6" s="220"/>
      <c r="J6" s="220"/>
      <c r="K6" s="220"/>
      <c r="L6" s="220"/>
      <c r="M6" s="220"/>
      <c r="N6" s="220">
        <v>5036057</v>
      </c>
    </row>
    <row r="7" spans="1:14" s="207" customFormat="1" ht="18.75">
      <c r="A7" s="222" t="s">
        <v>74</v>
      </c>
      <c r="B7" s="219">
        <v>2225520</v>
      </c>
      <c r="C7" s="208">
        <f aca="true" t="shared" si="0" ref="C7:C15">SUM(D7:N7)</f>
        <v>2225520</v>
      </c>
      <c r="D7" s="234">
        <v>2225520</v>
      </c>
      <c r="E7" s="208"/>
      <c r="F7" s="208"/>
      <c r="G7" s="208"/>
      <c r="H7" s="208"/>
      <c r="I7" s="220"/>
      <c r="J7" s="220"/>
      <c r="K7" s="220"/>
      <c r="L7" s="220"/>
      <c r="M7" s="220"/>
      <c r="N7" s="220"/>
    </row>
    <row r="8" spans="1:14" s="207" customFormat="1" ht="18.75">
      <c r="A8" s="223" t="s">
        <v>75</v>
      </c>
      <c r="B8" s="209">
        <v>5306594</v>
      </c>
      <c r="C8" s="208">
        <f t="shared" si="0"/>
        <v>5272773</v>
      </c>
      <c r="D8" s="208">
        <v>3669853</v>
      </c>
      <c r="E8" s="208"/>
      <c r="F8" s="208">
        <v>969960</v>
      </c>
      <c r="G8" s="208"/>
      <c r="H8" s="208"/>
      <c r="I8" s="210">
        <v>632960</v>
      </c>
      <c r="J8" s="210"/>
      <c r="K8" s="210"/>
      <c r="L8" s="210"/>
      <c r="M8" s="210"/>
      <c r="N8" s="210"/>
    </row>
    <row r="9" spans="1:14" s="207" customFormat="1" ht="18.75">
      <c r="A9" s="223" t="s">
        <v>6</v>
      </c>
      <c r="B9" s="209">
        <v>399200</v>
      </c>
      <c r="C9" s="208">
        <f t="shared" si="0"/>
        <v>155043</v>
      </c>
      <c r="D9" s="208">
        <v>119043</v>
      </c>
      <c r="E9" s="208"/>
      <c r="F9" s="208"/>
      <c r="G9" s="208"/>
      <c r="H9" s="208"/>
      <c r="I9" s="208">
        <v>36000</v>
      </c>
      <c r="J9" s="208"/>
      <c r="K9" s="208"/>
      <c r="L9" s="208"/>
      <c r="M9" s="208"/>
      <c r="N9" s="208"/>
    </row>
    <row r="10" spans="1:14" s="207" customFormat="1" ht="18.75">
      <c r="A10" s="223" t="s">
        <v>7</v>
      </c>
      <c r="B10" s="209">
        <v>5325796</v>
      </c>
      <c r="C10" s="208">
        <f t="shared" si="0"/>
        <v>3797274.77</v>
      </c>
      <c r="D10" s="208">
        <v>419538.27</v>
      </c>
      <c r="E10" s="208">
        <v>94500</v>
      </c>
      <c r="F10" s="208">
        <v>466600</v>
      </c>
      <c r="G10" s="208">
        <v>173312.5</v>
      </c>
      <c r="H10" s="208"/>
      <c r="I10" s="208">
        <v>327084</v>
      </c>
      <c r="J10" s="208">
        <f>แผนงานรวม!J10</f>
        <v>9700</v>
      </c>
      <c r="K10" s="208">
        <v>475240</v>
      </c>
      <c r="L10" s="208"/>
      <c r="M10" s="208">
        <f>แผนงานรวม!M10</f>
        <v>1831300</v>
      </c>
      <c r="N10" s="208"/>
    </row>
    <row r="11" spans="1:14" s="207" customFormat="1" ht="18.75">
      <c r="A11" s="223" t="s">
        <v>8</v>
      </c>
      <c r="B11" s="209">
        <v>2318254</v>
      </c>
      <c r="C11" s="208">
        <f t="shared" si="0"/>
        <v>2314301.16</v>
      </c>
      <c r="D11" s="208">
        <v>1023501.3600000001</v>
      </c>
      <c r="E11" s="208">
        <v>21500</v>
      </c>
      <c r="F11" s="208">
        <v>1209539.8</v>
      </c>
      <c r="G11" s="208"/>
      <c r="H11" s="208"/>
      <c r="I11" s="208">
        <v>59760</v>
      </c>
      <c r="J11" s="208"/>
      <c r="K11" s="208"/>
      <c r="L11" s="208"/>
      <c r="M11" s="208"/>
      <c r="N11" s="208"/>
    </row>
    <row r="12" spans="1:14" s="207" customFormat="1" ht="18.75">
      <c r="A12" s="223" t="s">
        <v>9</v>
      </c>
      <c r="B12" s="209">
        <v>260312</v>
      </c>
      <c r="C12" s="208">
        <f t="shared" si="0"/>
        <v>246368.81</v>
      </c>
      <c r="D12" s="208">
        <v>246368.81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1:14" s="207" customFormat="1" ht="18.75">
      <c r="A13" s="223" t="s">
        <v>11</v>
      </c>
      <c r="B13" s="209">
        <v>1043841</v>
      </c>
      <c r="C13" s="220">
        <f t="shared" si="0"/>
        <v>1031760</v>
      </c>
      <c r="D13" s="208">
        <v>925800</v>
      </c>
      <c r="E13" s="208">
        <v>105960</v>
      </c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s="207" customFormat="1" ht="18.75">
      <c r="A14" s="223" t="s">
        <v>12</v>
      </c>
      <c r="B14" s="209">
        <v>1042100</v>
      </c>
      <c r="C14" s="220">
        <f t="shared" si="0"/>
        <v>11186900</v>
      </c>
      <c r="D14" s="208"/>
      <c r="E14" s="208"/>
      <c r="F14" s="208"/>
      <c r="G14" s="208"/>
      <c r="H14" s="208"/>
      <c r="I14" s="208">
        <v>11186900</v>
      </c>
      <c r="J14" s="208"/>
      <c r="K14" s="208"/>
      <c r="L14" s="208"/>
      <c r="M14" s="208"/>
      <c r="N14" s="208"/>
    </row>
    <row r="15" spans="1:14" s="207" customFormat="1" ht="18.75">
      <c r="A15" s="223" t="s">
        <v>10</v>
      </c>
      <c r="B15" s="209">
        <v>2744131</v>
      </c>
      <c r="C15" s="220">
        <f t="shared" si="0"/>
        <v>2693630.05</v>
      </c>
      <c r="D15" s="208">
        <v>80000</v>
      </c>
      <c r="E15" s="208"/>
      <c r="F15" s="208">
        <v>1716000</v>
      </c>
      <c r="G15" s="208">
        <v>70000</v>
      </c>
      <c r="H15" s="208">
        <v>90000</v>
      </c>
      <c r="I15" s="208">
        <v>348130.05</v>
      </c>
      <c r="J15" s="208">
        <f>250000+19500</f>
        <v>269500</v>
      </c>
      <c r="K15" s="208">
        <f>แผนงานรวม!K17</f>
        <v>100000</v>
      </c>
      <c r="L15" s="208"/>
      <c r="M15" s="208">
        <v>20000</v>
      </c>
      <c r="N15" s="208"/>
    </row>
    <row r="16" spans="1:14" s="207" customFormat="1" ht="18.75">
      <c r="A16" s="224" t="s">
        <v>140</v>
      </c>
      <c r="B16" s="225">
        <f>SUM(B6:B15)</f>
        <v>21453000</v>
      </c>
      <c r="C16" s="225">
        <f aca="true" t="shared" si="1" ref="C16:N16">SUM(C6:C15)</f>
        <v>33959627.79</v>
      </c>
      <c r="D16" s="225">
        <f t="shared" si="1"/>
        <v>8709624.44</v>
      </c>
      <c r="E16" s="225">
        <f t="shared" si="1"/>
        <v>221960</v>
      </c>
      <c r="F16" s="225">
        <f t="shared" si="1"/>
        <v>4362099.8</v>
      </c>
      <c r="G16" s="225">
        <f t="shared" si="1"/>
        <v>243312.5</v>
      </c>
      <c r="H16" s="225">
        <f t="shared" si="1"/>
        <v>90000</v>
      </c>
      <c r="I16" s="225">
        <f t="shared" si="1"/>
        <v>12590834.05</v>
      </c>
      <c r="J16" s="225">
        <f t="shared" si="1"/>
        <v>279200</v>
      </c>
      <c r="K16" s="225">
        <f t="shared" si="1"/>
        <v>575240</v>
      </c>
      <c r="L16" s="225">
        <f t="shared" si="1"/>
        <v>0</v>
      </c>
      <c r="M16" s="225">
        <f t="shared" si="1"/>
        <v>1851300</v>
      </c>
      <c r="N16" s="225">
        <f t="shared" si="1"/>
        <v>5036057</v>
      </c>
    </row>
    <row r="17" spans="1:14" s="207" customFormat="1" ht="20.25">
      <c r="A17" s="218" t="s">
        <v>34</v>
      </c>
      <c r="B17" s="219"/>
      <c r="C17" s="220"/>
      <c r="D17" s="221"/>
      <c r="E17" s="220"/>
      <c r="F17" s="220"/>
      <c r="G17" s="220"/>
      <c r="H17" s="220"/>
      <c r="I17" s="220"/>
      <c r="J17" s="220"/>
      <c r="K17" s="220"/>
      <c r="L17" s="220"/>
      <c r="M17" s="220"/>
      <c r="N17" s="220"/>
    </row>
    <row r="18" spans="1:14" s="207" customFormat="1" ht="18.75">
      <c r="A18" s="222" t="s">
        <v>2</v>
      </c>
      <c r="B18" s="219">
        <v>173000</v>
      </c>
      <c r="C18" s="220">
        <f>154869.13+5829</f>
        <v>160698.13</v>
      </c>
      <c r="D18" s="221"/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19" spans="1:14" s="207" customFormat="1" ht="18.75">
      <c r="A19" s="222" t="s">
        <v>185</v>
      </c>
      <c r="B19" s="219">
        <v>11000</v>
      </c>
      <c r="C19" s="220">
        <v>955.8</v>
      </c>
      <c r="D19" s="221"/>
      <c r="E19" s="220"/>
      <c r="F19" s="220"/>
      <c r="G19" s="220"/>
      <c r="H19" s="220"/>
      <c r="I19" s="220"/>
      <c r="J19" s="220"/>
      <c r="K19" s="220"/>
      <c r="L19" s="220"/>
      <c r="M19" s="220"/>
      <c r="N19" s="220"/>
    </row>
    <row r="20" spans="1:14" s="207" customFormat="1" ht="18.75">
      <c r="A20" s="226" t="s">
        <v>186</v>
      </c>
      <c r="B20" s="209">
        <v>0</v>
      </c>
      <c r="C20" s="208">
        <v>0</v>
      </c>
      <c r="D20" s="208"/>
      <c r="E20" s="208"/>
      <c r="F20" s="208"/>
      <c r="G20" s="208"/>
      <c r="H20" s="208"/>
      <c r="I20" s="210"/>
      <c r="J20" s="210"/>
      <c r="K20" s="210"/>
      <c r="L20" s="210"/>
      <c r="M20" s="210"/>
      <c r="N20" s="210"/>
    </row>
    <row r="21" spans="1:14" s="207" customFormat="1" ht="18.75">
      <c r="A21" s="223" t="s">
        <v>4</v>
      </c>
      <c r="B21" s="209">
        <v>103000</v>
      </c>
      <c r="C21" s="208">
        <v>78000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</row>
    <row r="22" spans="1:14" s="207" customFormat="1" ht="18.75">
      <c r="A22" s="223" t="s">
        <v>3</v>
      </c>
      <c r="B22" s="209">
        <v>250000</v>
      </c>
      <c r="C22" s="208">
        <f>172662.61+7389.63</f>
        <v>180052.24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4" s="207" customFormat="1" ht="18.75">
      <c r="A23" s="223" t="s">
        <v>13</v>
      </c>
      <c r="B23" s="209">
        <v>13785000</v>
      </c>
      <c r="C23" s="208">
        <v>14785592.44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pans="1:14" s="207" customFormat="1" ht="18.75">
      <c r="A24" s="223" t="s">
        <v>76</v>
      </c>
      <c r="B24" s="209">
        <v>7131000</v>
      </c>
      <c r="C24" s="208">
        <v>6321512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</row>
    <row r="25" spans="1:14" s="207" customFormat="1" ht="18.75">
      <c r="A25" s="223" t="s">
        <v>187</v>
      </c>
      <c r="B25" s="209"/>
      <c r="C25" s="208">
        <v>15675610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</row>
    <row r="26" spans="1:14" s="207" customFormat="1" ht="18.75">
      <c r="A26" s="224" t="s">
        <v>190</v>
      </c>
      <c r="B26" s="225">
        <f>SUM(B18:B25)</f>
        <v>21453000</v>
      </c>
      <c r="C26" s="214">
        <f>SUM(C18:C25)</f>
        <v>37202420.61</v>
      </c>
      <c r="D26" s="214">
        <f aca="true" t="shared" si="2" ref="D26:N26">SUM(D19:D25)</f>
        <v>0</v>
      </c>
      <c r="E26" s="214">
        <f t="shared" si="2"/>
        <v>0</v>
      </c>
      <c r="F26" s="214">
        <f t="shared" si="2"/>
        <v>0</v>
      </c>
      <c r="G26" s="214">
        <f t="shared" si="2"/>
        <v>0</v>
      </c>
      <c r="H26" s="214">
        <f t="shared" si="2"/>
        <v>0</v>
      </c>
      <c r="I26" s="214">
        <f t="shared" si="2"/>
        <v>0</v>
      </c>
      <c r="J26" s="214">
        <f t="shared" si="2"/>
        <v>0</v>
      </c>
      <c r="K26" s="214">
        <f t="shared" si="2"/>
        <v>0</v>
      </c>
      <c r="L26" s="214">
        <f t="shared" si="2"/>
        <v>0</v>
      </c>
      <c r="M26" s="214">
        <f t="shared" si="2"/>
        <v>0</v>
      </c>
      <c r="N26" s="214">
        <f t="shared" si="2"/>
        <v>0</v>
      </c>
    </row>
    <row r="27" spans="1:14" s="229" customFormat="1" ht="36" customHeight="1" thickBot="1">
      <c r="A27" s="304" t="s">
        <v>188</v>
      </c>
      <c r="B27" s="304"/>
      <c r="C27" s="227">
        <f>C26-C16</f>
        <v>3242792.8200000003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3" s="229" customFormat="1" ht="36" customHeight="1" thickTop="1">
      <c r="A28" s="230"/>
      <c r="B28" s="230"/>
      <c r="C28" s="231"/>
    </row>
    <row r="30" spans="1:15" ht="21.75">
      <c r="A30" s="252" t="s">
        <v>17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87"/>
    </row>
    <row r="31" spans="1:15" ht="21.75">
      <c r="A31" s="252" t="s">
        <v>191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87"/>
    </row>
    <row r="32" spans="1:15" ht="21.75">
      <c r="A32" s="305" t="s">
        <v>259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87"/>
    </row>
    <row r="33" spans="1:14" s="202" customFormat="1" ht="95.25" customHeight="1">
      <c r="A33" s="217" t="s">
        <v>0</v>
      </c>
      <c r="B33" s="200" t="s">
        <v>1</v>
      </c>
      <c r="C33" s="200" t="s">
        <v>40</v>
      </c>
      <c r="D33" s="201" t="s">
        <v>114</v>
      </c>
      <c r="E33" s="201" t="s">
        <v>180</v>
      </c>
      <c r="F33" s="200" t="s">
        <v>141</v>
      </c>
      <c r="G33" s="200" t="s">
        <v>142</v>
      </c>
      <c r="H33" s="200" t="s">
        <v>181</v>
      </c>
      <c r="I33" s="200" t="s">
        <v>120</v>
      </c>
      <c r="J33" s="200" t="s">
        <v>143</v>
      </c>
      <c r="K33" s="200" t="s">
        <v>182</v>
      </c>
      <c r="L33" s="200" t="s">
        <v>183</v>
      </c>
      <c r="M33" s="200" t="s">
        <v>144</v>
      </c>
      <c r="N33" s="200" t="s">
        <v>5</v>
      </c>
    </row>
    <row r="34" spans="1:14" s="207" customFormat="1" ht="20.25">
      <c r="A34" s="218" t="s">
        <v>30</v>
      </c>
      <c r="B34" s="219"/>
      <c r="C34" s="220"/>
      <c r="D34" s="221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s="207" customFormat="1" ht="18.75">
      <c r="A35" s="222" t="s">
        <v>5</v>
      </c>
      <c r="B35" s="219">
        <v>787252</v>
      </c>
      <c r="C35" s="208">
        <f>D35+E35+F35+G35+H35+I35+J35+K35+L35+M35+N35</f>
        <v>5036057</v>
      </c>
      <c r="D35" s="234"/>
      <c r="E35" s="208"/>
      <c r="F35" s="208"/>
      <c r="G35" s="208"/>
      <c r="H35" s="208"/>
      <c r="I35" s="220"/>
      <c r="J35" s="220"/>
      <c r="K35" s="220"/>
      <c r="L35" s="220"/>
      <c r="M35" s="220"/>
      <c r="N35" s="220">
        <v>5036057</v>
      </c>
    </row>
    <row r="36" spans="1:14" s="207" customFormat="1" ht="18.75">
      <c r="A36" s="222" t="s">
        <v>74</v>
      </c>
      <c r="B36" s="219">
        <v>2225520</v>
      </c>
      <c r="C36" s="208">
        <f aca="true" t="shared" si="3" ref="C36:C44">D36+E36+F36+G36+H36+I36+J36+K36+L36+M36+N36</f>
        <v>2225520</v>
      </c>
      <c r="D36" s="234">
        <v>2225520</v>
      </c>
      <c r="E36" s="208"/>
      <c r="F36" s="208"/>
      <c r="G36" s="208"/>
      <c r="H36" s="208"/>
      <c r="I36" s="220"/>
      <c r="J36" s="220"/>
      <c r="K36" s="220"/>
      <c r="L36" s="220"/>
      <c r="M36" s="220"/>
      <c r="N36" s="220"/>
    </row>
    <row r="37" spans="1:14" s="207" customFormat="1" ht="18.75">
      <c r="A37" s="223" t="s">
        <v>75</v>
      </c>
      <c r="B37" s="209">
        <v>5306594</v>
      </c>
      <c r="C37" s="208">
        <f t="shared" si="3"/>
        <v>5272773</v>
      </c>
      <c r="D37" s="208">
        <v>3669853</v>
      </c>
      <c r="E37" s="208"/>
      <c r="F37" s="208">
        <v>969960</v>
      </c>
      <c r="G37" s="208"/>
      <c r="H37" s="208"/>
      <c r="I37" s="210">
        <v>632960</v>
      </c>
      <c r="J37" s="210"/>
      <c r="K37" s="210"/>
      <c r="L37" s="210"/>
      <c r="M37" s="210"/>
      <c r="N37" s="210"/>
    </row>
    <row r="38" spans="1:14" s="207" customFormat="1" ht="18.75">
      <c r="A38" s="223" t="s">
        <v>6</v>
      </c>
      <c r="B38" s="209">
        <v>399200</v>
      </c>
      <c r="C38" s="208">
        <f t="shared" si="3"/>
        <v>155043</v>
      </c>
      <c r="D38" s="208">
        <v>119043</v>
      </c>
      <c r="E38" s="208"/>
      <c r="F38" s="208"/>
      <c r="G38" s="208"/>
      <c r="H38" s="208"/>
      <c r="I38" s="208">
        <v>36000</v>
      </c>
      <c r="J38" s="208"/>
      <c r="K38" s="208"/>
      <c r="L38" s="208"/>
      <c r="M38" s="208"/>
      <c r="N38" s="208"/>
    </row>
    <row r="39" spans="1:14" s="207" customFormat="1" ht="18.75">
      <c r="A39" s="223" t="s">
        <v>7</v>
      </c>
      <c r="B39" s="209">
        <v>5325796</v>
      </c>
      <c r="C39" s="208">
        <f t="shared" si="3"/>
        <v>6544339.77</v>
      </c>
      <c r="D39" s="208">
        <v>419538.27</v>
      </c>
      <c r="E39" s="208">
        <v>94500</v>
      </c>
      <c r="F39" s="208">
        <v>466600</v>
      </c>
      <c r="G39" s="208">
        <v>173312.5</v>
      </c>
      <c r="H39" s="208"/>
      <c r="I39" s="208">
        <f>327084+2747065</f>
        <v>3074149</v>
      </c>
      <c r="J39" s="208">
        <v>9700</v>
      </c>
      <c r="K39" s="208">
        <v>475240</v>
      </c>
      <c r="L39" s="208"/>
      <c r="M39" s="208">
        <v>1831300</v>
      </c>
      <c r="N39" s="208"/>
    </row>
    <row r="40" spans="1:14" s="207" customFormat="1" ht="18.75">
      <c r="A40" s="223" t="s">
        <v>8</v>
      </c>
      <c r="B40" s="209">
        <v>2318254</v>
      </c>
      <c r="C40" s="208">
        <f t="shared" si="3"/>
        <v>2314301.16</v>
      </c>
      <c r="D40" s="208">
        <v>1023501.3600000001</v>
      </c>
      <c r="E40" s="208">
        <v>21500</v>
      </c>
      <c r="F40" s="208">
        <v>1209539.8</v>
      </c>
      <c r="G40" s="208"/>
      <c r="H40" s="208"/>
      <c r="I40" s="208">
        <v>59760</v>
      </c>
      <c r="J40" s="208"/>
      <c r="K40" s="208"/>
      <c r="L40" s="208"/>
      <c r="M40" s="208"/>
      <c r="N40" s="208"/>
    </row>
    <row r="41" spans="1:14" s="207" customFormat="1" ht="18.75">
      <c r="A41" s="223" t="s">
        <v>9</v>
      </c>
      <c r="B41" s="209">
        <v>260312</v>
      </c>
      <c r="C41" s="208">
        <f t="shared" si="3"/>
        <v>246368.81</v>
      </c>
      <c r="D41" s="208">
        <v>246368.81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s="207" customFormat="1" ht="18.75">
      <c r="A42" s="223" t="s">
        <v>11</v>
      </c>
      <c r="B42" s="209">
        <v>1043841</v>
      </c>
      <c r="C42" s="208">
        <f t="shared" si="3"/>
        <v>1031760</v>
      </c>
      <c r="D42" s="208">
        <v>925800</v>
      </c>
      <c r="E42" s="208">
        <v>105960</v>
      </c>
      <c r="F42" s="208"/>
      <c r="G42" s="208"/>
      <c r="H42" s="208"/>
      <c r="I42" s="208"/>
      <c r="J42" s="208"/>
      <c r="K42" s="208"/>
      <c r="L42" s="208"/>
      <c r="M42" s="208"/>
      <c r="N42" s="208"/>
    </row>
    <row r="43" spans="1:14" s="207" customFormat="1" ht="18.75">
      <c r="A43" s="223" t="s">
        <v>12</v>
      </c>
      <c r="B43" s="209">
        <v>1042100</v>
      </c>
      <c r="C43" s="208">
        <f t="shared" si="3"/>
        <v>11186900</v>
      </c>
      <c r="D43" s="208"/>
      <c r="E43" s="208"/>
      <c r="F43" s="208"/>
      <c r="G43" s="208"/>
      <c r="H43" s="208"/>
      <c r="I43" s="208">
        <v>11186900</v>
      </c>
      <c r="J43" s="208"/>
      <c r="K43" s="208"/>
      <c r="L43" s="208"/>
      <c r="M43" s="208"/>
      <c r="N43" s="208"/>
    </row>
    <row r="44" spans="1:14" s="207" customFormat="1" ht="18.75">
      <c r="A44" s="223" t="s">
        <v>10</v>
      </c>
      <c r="B44" s="209">
        <v>2744131</v>
      </c>
      <c r="C44" s="208">
        <f t="shared" si="3"/>
        <v>2693630.05</v>
      </c>
      <c r="D44" s="208">
        <v>80000</v>
      </c>
      <c r="E44" s="208"/>
      <c r="F44" s="208">
        <v>1716000</v>
      </c>
      <c r="G44" s="208">
        <v>70000</v>
      </c>
      <c r="H44" s="208">
        <v>90000</v>
      </c>
      <c r="I44" s="208">
        <v>348130.05</v>
      </c>
      <c r="J44" s="208">
        <f>250000+19500</f>
        <v>269500</v>
      </c>
      <c r="K44" s="208">
        <v>100000</v>
      </c>
      <c r="L44" s="208"/>
      <c r="M44" s="208">
        <v>20000</v>
      </c>
      <c r="N44" s="208"/>
    </row>
    <row r="45" spans="1:14" s="207" customFormat="1" ht="18.75">
      <c r="A45" s="224" t="s">
        <v>140</v>
      </c>
      <c r="B45" s="225">
        <v>21453000</v>
      </c>
      <c r="C45" s="225">
        <f>SUM(C35:C44)</f>
        <v>36706692.78999999</v>
      </c>
      <c r="D45" s="225">
        <v>8709624.44</v>
      </c>
      <c r="E45" s="225">
        <v>221960</v>
      </c>
      <c r="F45" s="225">
        <v>4362099.8</v>
      </c>
      <c r="G45" s="225">
        <v>243312.5</v>
      </c>
      <c r="H45" s="225">
        <v>90000</v>
      </c>
      <c r="I45" s="225">
        <v>12590834.05</v>
      </c>
      <c r="J45" s="225">
        <f>SUM(J39:J44)</f>
        <v>279200</v>
      </c>
      <c r="K45" s="225">
        <v>575240</v>
      </c>
      <c r="L45" s="225">
        <v>0</v>
      </c>
      <c r="M45" s="225">
        <v>1851300</v>
      </c>
      <c r="N45" s="225">
        <v>5036057</v>
      </c>
    </row>
    <row r="46" spans="1:14" s="207" customFormat="1" ht="20.25">
      <c r="A46" s="218" t="s">
        <v>34</v>
      </c>
      <c r="B46" s="219"/>
      <c r="C46" s="220"/>
      <c r="D46" s="221"/>
      <c r="E46" s="220"/>
      <c r="F46" s="220"/>
      <c r="G46" s="220"/>
      <c r="H46" s="220"/>
      <c r="I46" s="220"/>
      <c r="J46" s="220"/>
      <c r="K46" s="220"/>
      <c r="L46" s="220"/>
      <c r="M46" s="220"/>
      <c r="N46" s="220"/>
    </row>
    <row r="47" spans="1:14" s="207" customFormat="1" ht="18.75">
      <c r="A47" s="222" t="s">
        <v>2</v>
      </c>
      <c r="B47" s="219">
        <v>173000</v>
      </c>
      <c r="C47" s="220">
        <f>154869.13+5829</f>
        <v>160698.13</v>
      </c>
      <c r="D47" s="221"/>
      <c r="E47" s="220"/>
      <c r="F47" s="220"/>
      <c r="G47" s="220"/>
      <c r="H47" s="220"/>
      <c r="I47" s="220"/>
      <c r="J47" s="220"/>
      <c r="K47" s="220"/>
      <c r="L47" s="220"/>
      <c r="M47" s="220"/>
      <c r="N47" s="220"/>
    </row>
    <row r="48" spans="1:14" s="207" customFormat="1" ht="18.75">
      <c r="A48" s="222" t="s">
        <v>185</v>
      </c>
      <c r="B48" s="219">
        <v>11000</v>
      </c>
      <c r="C48" s="220">
        <v>955.8</v>
      </c>
      <c r="D48" s="221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spans="1:14" s="207" customFormat="1" ht="18.75">
      <c r="A49" s="226" t="s">
        <v>186</v>
      </c>
      <c r="B49" s="209">
        <v>0</v>
      </c>
      <c r="C49" s="208">
        <v>0</v>
      </c>
      <c r="D49" s="208"/>
      <c r="E49" s="208"/>
      <c r="F49" s="208"/>
      <c r="G49" s="208"/>
      <c r="H49" s="208"/>
      <c r="I49" s="210"/>
      <c r="J49" s="210"/>
      <c r="K49" s="210"/>
      <c r="L49" s="210"/>
      <c r="M49" s="210"/>
      <c r="N49" s="210"/>
    </row>
    <row r="50" spans="1:14" s="207" customFormat="1" ht="18.75">
      <c r="A50" s="223" t="s">
        <v>4</v>
      </c>
      <c r="B50" s="209">
        <v>103000</v>
      </c>
      <c r="C50" s="208">
        <v>78000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</row>
    <row r="51" spans="1:14" s="207" customFormat="1" ht="18.75">
      <c r="A51" s="223" t="s">
        <v>3</v>
      </c>
      <c r="B51" s="209">
        <v>250000</v>
      </c>
      <c r="C51" s="208">
        <f>172662.61+7389.63</f>
        <v>180052.24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</row>
    <row r="52" spans="1:14" s="207" customFormat="1" ht="18.75">
      <c r="A52" s="223" t="s">
        <v>13</v>
      </c>
      <c r="B52" s="209">
        <v>13785000</v>
      </c>
      <c r="C52" s="208">
        <v>14785592.44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</row>
    <row r="53" spans="1:14" s="207" customFormat="1" ht="18.75">
      <c r="A53" s="223" t="s">
        <v>76</v>
      </c>
      <c r="B53" s="209">
        <v>7131000</v>
      </c>
      <c r="C53" s="208">
        <v>6321512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4" s="207" customFormat="1" ht="18.75">
      <c r="A54" s="223" t="s">
        <v>187</v>
      </c>
      <c r="B54" s="209"/>
      <c r="C54" s="208">
        <v>15675610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s="207" customFormat="1" ht="18.75">
      <c r="A55" s="240" t="s">
        <v>21</v>
      </c>
      <c r="B55" s="241"/>
      <c r="C55" s="242">
        <v>2747065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</row>
    <row r="56" spans="1:14" s="207" customFormat="1" ht="18.75">
      <c r="A56" s="224" t="s">
        <v>190</v>
      </c>
      <c r="B56" s="225">
        <f>SUM(B47:B54)</f>
        <v>21453000</v>
      </c>
      <c r="C56" s="214">
        <f>SUM(C47:C55)</f>
        <v>39949485.61</v>
      </c>
      <c r="D56" s="214">
        <f aca="true" t="shared" si="4" ref="D56:N56">SUM(D48:D54)</f>
        <v>0</v>
      </c>
      <c r="E56" s="214">
        <f t="shared" si="4"/>
        <v>0</v>
      </c>
      <c r="F56" s="214">
        <f t="shared" si="4"/>
        <v>0</v>
      </c>
      <c r="G56" s="214">
        <f t="shared" si="4"/>
        <v>0</v>
      </c>
      <c r="H56" s="214">
        <f t="shared" si="4"/>
        <v>0</v>
      </c>
      <c r="I56" s="214">
        <f t="shared" si="4"/>
        <v>0</v>
      </c>
      <c r="J56" s="214">
        <f t="shared" si="4"/>
        <v>0</v>
      </c>
      <c r="K56" s="214">
        <f t="shared" si="4"/>
        <v>0</v>
      </c>
      <c r="L56" s="214">
        <f t="shared" si="4"/>
        <v>0</v>
      </c>
      <c r="M56" s="214">
        <f t="shared" si="4"/>
        <v>0</v>
      </c>
      <c r="N56" s="214">
        <f t="shared" si="4"/>
        <v>0</v>
      </c>
    </row>
    <row r="57" spans="1:14" s="229" customFormat="1" ht="36" customHeight="1" thickBot="1">
      <c r="A57" s="304" t="s">
        <v>188</v>
      </c>
      <c r="B57" s="304"/>
      <c r="C57" s="227">
        <f>C56-C45</f>
        <v>3242792.8200000077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</row>
    <row r="58" spans="1:3" s="229" customFormat="1" ht="36" customHeight="1" thickTop="1">
      <c r="A58" s="230"/>
      <c r="B58" s="230"/>
      <c r="C58" s="231"/>
    </row>
  </sheetData>
  <sheetProtection/>
  <mergeCells count="8">
    <mergeCell ref="A57:B57"/>
    <mergeCell ref="A32:N32"/>
    <mergeCell ref="A31:N31"/>
    <mergeCell ref="A30:N30"/>
    <mergeCell ref="A27:B27"/>
    <mergeCell ref="A1:N1"/>
    <mergeCell ref="A2:N2"/>
    <mergeCell ref="A3:N3"/>
  </mergeCells>
  <printOptions/>
  <pageMargins left="0" right="0" top="0" bottom="0" header="0.31496062992125984" footer="0.31496062992125984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1.57421875" style="49" customWidth="1"/>
    <col min="2" max="3" width="9.140625" style="49" customWidth="1"/>
    <col min="4" max="4" width="9.7109375" style="49" bestFit="1" customWidth="1"/>
    <col min="5" max="7" width="9.140625" style="49" customWidth="1"/>
    <col min="8" max="8" width="8.140625" style="49" customWidth="1"/>
    <col min="9" max="9" width="13.8515625" style="49" hidden="1" customWidth="1"/>
    <col min="10" max="10" width="7.28125" style="49" customWidth="1"/>
    <col min="11" max="11" width="9.140625" style="49" hidden="1" customWidth="1"/>
    <col min="12" max="16384" width="9.140625" style="49" customWidth="1"/>
  </cols>
  <sheetData>
    <row r="1" spans="1:10" ht="24">
      <c r="A1" s="255" t="s">
        <v>17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4">
      <c r="A2" s="255" t="s">
        <v>78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24">
      <c r="A3" s="255" t="s">
        <v>287</v>
      </c>
      <c r="B3" s="255"/>
      <c r="C3" s="255"/>
      <c r="D3" s="255"/>
      <c r="E3" s="255"/>
      <c r="F3" s="255"/>
      <c r="G3" s="255"/>
      <c r="H3" s="255"/>
      <c r="I3" s="255"/>
      <c r="J3" s="255"/>
    </row>
    <row r="5" ht="24">
      <c r="A5" s="50" t="s">
        <v>90</v>
      </c>
    </row>
    <row r="6" s="51" customFormat="1" ht="23.25">
      <c r="B6" s="52" t="s">
        <v>256</v>
      </c>
    </row>
    <row r="7" s="51" customFormat="1" ht="23.25">
      <c r="A7" s="51" t="s">
        <v>257</v>
      </c>
    </row>
    <row r="8" spans="1:15" s="51" customFormat="1" ht="23.25">
      <c r="A8" s="51" t="s">
        <v>258</v>
      </c>
      <c r="M8" s="233"/>
      <c r="N8" s="1"/>
      <c r="O8" s="1"/>
    </row>
    <row r="9" s="51" customFormat="1" ht="23.25">
      <c r="A9" s="51" t="s">
        <v>299</v>
      </c>
    </row>
    <row r="11" spans="1:2" ht="24">
      <c r="A11" s="50" t="s">
        <v>91</v>
      </c>
      <c r="B11" s="50" t="s">
        <v>92</v>
      </c>
    </row>
    <row r="12" s="51" customFormat="1" ht="23.25">
      <c r="B12" s="51" t="s">
        <v>93</v>
      </c>
    </row>
    <row r="13" s="51" customFormat="1" ht="23.25">
      <c r="B13" s="51" t="s">
        <v>94</v>
      </c>
    </row>
    <row r="14" s="51" customFormat="1" ht="23.25">
      <c r="A14" s="51" t="s">
        <v>95</v>
      </c>
    </row>
    <row r="15" ht="24">
      <c r="A15" s="49" t="s">
        <v>96</v>
      </c>
    </row>
    <row r="16" ht="24">
      <c r="A16" s="49" t="s">
        <v>97</v>
      </c>
    </row>
    <row r="17" ht="24">
      <c r="B17" s="49" t="s">
        <v>253</v>
      </c>
    </row>
    <row r="18" ht="24">
      <c r="B18" s="49" t="s">
        <v>255</v>
      </c>
    </row>
    <row r="19" ht="24">
      <c r="A19" s="49" t="s">
        <v>254</v>
      </c>
    </row>
  </sheetData>
  <sheetProtection/>
  <mergeCells count="3">
    <mergeCell ref="A1:J1"/>
    <mergeCell ref="A2:J2"/>
    <mergeCell ref="A3:J3"/>
  </mergeCells>
  <printOptions/>
  <pageMargins left="1.1811023622047245" right="0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4" sqref="A4:D4"/>
    </sheetView>
  </sheetViews>
  <sheetFormatPr defaultColWidth="15.7109375" defaultRowHeight="12.75"/>
  <cols>
    <col min="1" max="1" width="28.8515625" style="33" customWidth="1"/>
    <col min="2" max="2" width="16.28125" style="34" customWidth="1"/>
    <col min="3" max="3" width="27.57421875" style="34" customWidth="1"/>
    <col min="4" max="6" width="15.7109375" style="34" customWidth="1"/>
    <col min="7" max="16384" width="15.7109375" style="33" customWidth="1"/>
  </cols>
  <sheetData>
    <row r="1" spans="1:4" ht="21.75">
      <c r="A1" s="260" t="s">
        <v>53</v>
      </c>
      <c r="B1" s="260"/>
      <c r="C1" s="260"/>
      <c r="D1" s="260"/>
    </row>
    <row r="2" spans="1:4" ht="21.75">
      <c r="A2" s="260" t="s">
        <v>78</v>
      </c>
      <c r="B2" s="260"/>
      <c r="C2" s="260"/>
      <c r="D2" s="260"/>
    </row>
    <row r="3" spans="1:4" ht="21.75">
      <c r="A3" s="260" t="s">
        <v>287</v>
      </c>
      <c r="B3" s="260"/>
      <c r="C3" s="260"/>
      <c r="D3" s="260"/>
    </row>
    <row r="4" spans="1:4" ht="21.75">
      <c r="A4" s="261" t="s">
        <v>89</v>
      </c>
      <c r="B4" s="261"/>
      <c r="C4" s="261"/>
      <c r="D4" s="261"/>
    </row>
    <row r="6" spans="1:6" s="38" customFormat="1" ht="21.75">
      <c r="A6" s="256" t="s">
        <v>54</v>
      </c>
      <c r="B6" s="257" t="s">
        <v>79</v>
      </c>
      <c r="C6" s="258" t="s">
        <v>80</v>
      </c>
      <c r="D6" s="259"/>
      <c r="E6" s="53"/>
      <c r="F6" s="53"/>
    </row>
    <row r="7" spans="1:6" s="38" customFormat="1" ht="21.75">
      <c r="A7" s="256"/>
      <c r="B7" s="257"/>
      <c r="C7" s="54" t="s">
        <v>81</v>
      </c>
      <c r="D7" s="54" t="s">
        <v>15</v>
      </c>
      <c r="E7" s="53"/>
      <c r="F7" s="53"/>
    </row>
    <row r="8" spans="1:4" ht="21.75">
      <c r="A8" s="55" t="s">
        <v>55</v>
      </c>
      <c r="B8" s="56"/>
      <c r="C8" s="56"/>
      <c r="D8" s="57"/>
    </row>
    <row r="9" spans="1:4" ht="21.75">
      <c r="A9" s="58" t="s">
        <v>56</v>
      </c>
      <c r="B9" s="56">
        <f>'2.1กระดาษงบทรัพย์สิน'!G10</f>
        <v>1650000</v>
      </c>
      <c r="C9" s="56" t="s">
        <v>98</v>
      </c>
      <c r="D9" s="57">
        <f>B23</f>
        <v>10990728</v>
      </c>
    </row>
    <row r="10" spans="1:4" ht="21.75">
      <c r="A10" s="58" t="s">
        <v>66</v>
      </c>
      <c r="B10" s="56">
        <f>'2.1กระดาษงบทรัพย์สิน'!G11</f>
        <v>3009100</v>
      </c>
      <c r="C10" s="56"/>
      <c r="D10" s="57"/>
    </row>
    <row r="11" spans="1:4" ht="21.75">
      <c r="A11" s="58" t="s">
        <v>234</v>
      </c>
      <c r="B11" s="56">
        <f>'2.1กระดาษงบทรัพย์สิน'!G12</f>
        <v>1000200</v>
      </c>
      <c r="C11" s="56"/>
      <c r="D11" s="57"/>
    </row>
    <row r="12" spans="1:4" ht="21.75">
      <c r="A12" s="58" t="s">
        <v>295</v>
      </c>
      <c r="B12" s="56">
        <f>'2.1กระดาษงบทรัพย์สิน'!G13</f>
        <v>149800</v>
      </c>
      <c r="C12" s="56"/>
      <c r="D12" s="57"/>
    </row>
    <row r="13" spans="1:4" ht="21.75">
      <c r="A13" s="58" t="s">
        <v>296</v>
      </c>
      <c r="B13" s="56">
        <f>'2.1กระดาษงบทรัพย์สิน'!G14</f>
        <v>43700</v>
      </c>
      <c r="C13" s="56"/>
      <c r="D13" s="57"/>
    </row>
    <row r="14" spans="1:4" ht="21.75">
      <c r="A14" s="58" t="s">
        <v>297</v>
      </c>
      <c r="B14" s="56">
        <f>'2.1กระดาษงบทรัพย์สิน'!G15</f>
        <v>241200</v>
      </c>
      <c r="C14" s="56"/>
      <c r="D14" s="57"/>
    </row>
    <row r="15" spans="1:4" ht="21.75">
      <c r="A15" s="55" t="s">
        <v>57</v>
      </c>
      <c r="B15" s="56"/>
      <c r="C15" s="56"/>
      <c r="D15" s="57"/>
    </row>
    <row r="16" spans="1:4" ht="21.75">
      <c r="A16" s="58" t="s">
        <v>235</v>
      </c>
      <c r="B16" s="56">
        <f>'2.1กระดาษงบทรัพย์สิน'!G17</f>
        <v>1218768</v>
      </c>
      <c r="C16" s="56"/>
      <c r="D16" s="57"/>
    </row>
    <row r="17" spans="1:4" ht="21.75">
      <c r="A17" s="58" t="s">
        <v>236</v>
      </c>
      <c r="B17" s="56">
        <f>'2.1กระดาษงบทรัพย์สิน'!G18</f>
        <v>2874500</v>
      </c>
      <c r="C17" s="56"/>
      <c r="D17" s="57"/>
    </row>
    <row r="18" spans="1:4" ht="21.75">
      <c r="A18" s="58" t="s">
        <v>237</v>
      </c>
      <c r="B18" s="56">
        <f>'2.1กระดาษงบทรัพย์สิน'!G19</f>
        <v>469000</v>
      </c>
      <c r="C18" s="56"/>
      <c r="D18" s="57"/>
    </row>
    <row r="19" spans="1:4" ht="21.75">
      <c r="A19" s="58" t="s">
        <v>238</v>
      </c>
      <c r="B19" s="56">
        <f>'2.1กระดาษงบทรัพย์สิน'!G20</f>
        <v>115960</v>
      </c>
      <c r="C19" s="56"/>
      <c r="D19" s="57"/>
    </row>
    <row r="20" spans="1:4" ht="21.75">
      <c r="A20" s="58" t="s">
        <v>58</v>
      </c>
      <c r="B20" s="56">
        <f>'2.1กระดาษงบทรัพย์สิน'!G21</f>
        <v>185500</v>
      </c>
      <c r="C20" s="56"/>
      <c r="D20" s="57"/>
    </row>
    <row r="21" spans="1:4" ht="21.75">
      <c r="A21" s="58" t="s">
        <v>298</v>
      </c>
      <c r="B21" s="56">
        <f>'2.1กระดาษงบทรัพย์สิน'!G22</f>
        <v>33000</v>
      </c>
      <c r="C21" s="56"/>
      <c r="D21" s="57"/>
    </row>
    <row r="22" spans="1:4" ht="21.75">
      <c r="A22" s="58"/>
      <c r="B22" s="56"/>
      <c r="C22" s="56"/>
      <c r="D22" s="57"/>
    </row>
    <row r="23" spans="1:4" ht="21.75">
      <c r="A23" s="59" t="s">
        <v>40</v>
      </c>
      <c r="B23" s="60">
        <f>SUM(B9:B22)</f>
        <v>10990728</v>
      </c>
      <c r="C23" s="61">
        <f>SUM(C8:C20)</f>
        <v>0</v>
      </c>
      <c r="D23" s="62">
        <f>SUM(D6:D20)</f>
        <v>10990728</v>
      </c>
    </row>
    <row r="39" spans="1:4" ht="21.75">
      <c r="A39" s="38" t="s">
        <v>59</v>
      </c>
      <c r="B39" s="53"/>
      <c r="C39" s="253" t="s">
        <v>60</v>
      </c>
      <c r="D39" s="253"/>
    </row>
    <row r="40" spans="1:4" ht="21.75">
      <c r="A40" s="38" t="s">
        <v>18</v>
      </c>
      <c r="B40" s="53"/>
      <c r="C40" s="253" t="s">
        <v>35</v>
      </c>
      <c r="D40" s="253"/>
    </row>
    <row r="41" spans="1:4" ht="21.75">
      <c r="A41" s="38" t="s">
        <v>73</v>
      </c>
      <c r="B41" s="53"/>
      <c r="C41" s="253" t="s">
        <v>23</v>
      </c>
      <c r="D41" s="253"/>
    </row>
    <row r="42" ht="21.75">
      <c r="A42" s="38"/>
    </row>
    <row r="48" ht="21.75">
      <c r="C48" s="34">
        <v>25350</v>
      </c>
    </row>
    <row r="49" ht="21.75">
      <c r="C49" s="34">
        <v>25350</v>
      </c>
    </row>
    <row r="50" ht="21.75">
      <c r="C50" s="34">
        <v>25350</v>
      </c>
    </row>
    <row r="51" ht="21.75">
      <c r="C51" s="34">
        <v>25350</v>
      </c>
    </row>
    <row r="52" ht="21.75">
      <c r="C52" s="34">
        <v>14000</v>
      </c>
    </row>
    <row r="53" ht="21.75">
      <c r="C53" s="34">
        <v>14000</v>
      </c>
    </row>
    <row r="54" ht="21.75">
      <c r="C54" s="34">
        <v>14000</v>
      </c>
    </row>
    <row r="55" ht="21.75">
      <c r="C55" s="34">
        <v>14000</v>
      </c>
    </row>
    <row r="56" ht="21.75">
      <c r="C56" s="34">
        <v>3180</v>
      </c>
    </row>
    <row r="57" ht="21.75">
      <c r="C57" s="34">
        <v>3180</v>
      </c>
    </row>
    <row r="58" ht="21.75">
      <c r="C58" s="34">
        <v>3180</v>
      </c>
    </row>
    <row r="59" ht="21.75">
      <c r="C59" s="34">
        <v>7000</v>
      </c>
    </row>
    <row r="60" ht="21.75">
      <c r="C60" s="34">
        <v>7000</v>
      </c>
    </row>
    <row r="61" ht="21.75">
      <c r="C61" s="34">
        <v>1200</v>
      </c>
    </row>
    <row r="62" ht="21.75">
      <c r="C62" s="34">
        <f>SUM(C48:C61)</f>
        <v>182140</v>
      </c>
    </row>
  </sheetData>
  <sheetProtection/>
  <mergeCells count="10">
    <mergeCell ref="A6:A7"/>
    <mergeCell ref="B6:B7"/>
    <mergeCell ref="C6:D6"/>
    <mergeCell ref="C40:D40"/>
    <mergeCell ref="C41:D41"/>
    <mergeCell ref="A1:D1"/>
    <mergeCell ref="A2:D2"/>
    <mergeCell ref="A3:D3"/>
    <mergeCell ref="A4:D4"/>
    <mergeCell ref="C39:D39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26.421875" style="27" customWidth="1"/>
    <col min="2" max="2" width="13.8515625" style="27" customWidth="1"/>
    <col min="3" max="3" width="12.7109375" style="27" customWidth="1"/>
    <col min="4" max="4" width="11.421875" style="27" customWidth="1"/>
    <col min="5" max="5" width="12.7109375" style="27" customWidth="1"/>
    <col min="6" max="6" width="12.8515625" style="27" customWidth="1"/>
    <col min="7" max="7" width="14.140625" style="27" customWidth="1"/>
    <col min="8" max="8" width="18.7109375" style="28" customWidth="1"/>
    <col min="9" max="9" width="22.8515625" style="28" customWidth="1"/>
    <col min="10" max="10" width="18.7109375" style="28" customWidth="1"/>
    <col min="11" max="16384" width="9.140625" style="27" customWidth="1"/>
  </cols>
  <sheetData>
    <row r="1" spans="1:10" s="3" customFormat="1" ht="21.75">
      <c r="A1" s="262" t="s">
        <v>16</v>
      </c>
      <c r="B1" s="262"/>
      <c r="C1" s="262"/>
      <c r="D1" s="262"/>
      <c r="E1" s="262"/>
      <c r="F1" s="262"/>
      <c r="G1" s="262"/>
      <c r="H1" s="2"/>
      <c r="I1" s="2"/>
      <c r="J1" s="2"/>
    </row>
    <row r="2" spans="1:10" s="3" customFormat="1" ht="21.75">
      <c r="A2" s="262" t="s">
        <v>220</v>
      </c>
      <c r="B2" s="262"/>
      <c r="C2" s="262"/>
      <c r="D2" s="262"/>
      <c r="E2" s="262"/>
      <c r="F2" s="262"/>
      <c r="G2" s="262"/>
      <c r="H2" s="2"/>
      <c r="I2" s="2"/>
      <c r="J2" s="2"/>
    </row>
    <row r="3" spans="1:10" s="3" customFormat="1" ht="21.75">
      <c r="A3" s="262" t="s">
        <v>283</v>
      </c>
      <c r="B3" s="262"/>
      <c r="C3" s="262"/>
      <c r="D3" s="262"/>
      <c r="E3" s="262"/>
      <c r="F3" s="262"/>
      <c r="G3" s="262"/>
      <c r="H3" s="2"/>
      <c r="I3" s="2"/>
      <c r="J3" s="2"/>
    </row>
    <row r="4" spans="8:10" s="3" customFormat="1" ht="15" customHeight="1">
      <c r="H4" s="4"/>
      <c r="I4" s="4"/>
      <c r="J4" s="4"/>
    </row>
    <row r="5" spans="1:10" s="29" customFormat="1" ht="21.75">
      <c r="A5" s="263" t="s">
        <v>54</v>
      </c>
      <c r="B5" s="30"/>
      <c r="C5" s="265" t="s">
        <v>286</v>
      </c>
      <c r="D5" s="266"/>
      <c r="E5" s="266"/>
      <c r="F5" s="267"/>
      <c r="G5" s="30"/>
      <c r="H5" s="5"/>
      <c r="I5" s="5"/>
      <c r="J5" s="5"/>
    </row>
    <row r="6" spans="1:10" s="29" customFormat="1" ht="31.5" customHeight="1">
      <c r="A6" s="264"/>
      <c r="B6" s="31" t="s">
        <v>221</v>
      </c>
      <c r="C6" s="31" t="s">
        <v>11</v>
      </c>
      <c r="D6" s="235" t="s">
        <v>30</v>
      </c>
      <c r="E6" s="268" t="s">
        <v>222</v>
      </c>
      <c r="F6" s="270" t="s">
        <v>223</v>
      </c>
      <c r="G6" s="31" t="s">
        <v>221</v>
      </c>
      <c r="H6" s="5"/>
      <c r="I6" s="5"/>
      <c r="J6" s="5"/>
    </row>
    <row r="7" spans="1:10" s="29" customFormat="1" ht="19.5" customHeight="1">
      <c r="A7" s="31"/>
      <c r="B7" s="31" t="s">
        <v>282</v>
      </c>
      <c r="C7" s="31"/>
      <c r="D7" s="6" t="s">
        <v>224</v>
      </c>
      <c r="E7" s="268"/>
      <c r="F7" s="268"/>
      <c r="G7" s="31" t="s">
        <v>284</v>
      </c>
      <c r="H7" s="5"/>
      <c r="I7" s="5"/>
      <c r="J7" s="5"/>
    </row>
    <row r="8" spans="1:10" s="12" customFormat="1" ht="21.75">
      <c r="A8" s="7"/>
      <c r="B8" s="8"/>
      <c r="C8" s="8"/>
      <c r="D8" s="9"/>
      <c r="E8" s="269"/>
      <c r="F8" s="269"/>
      <c r="G8" s="8"/>
      <c r="H8" s="10"/>
      <c r="I8" s="11"/>
      <c r="J8" s="10"/>
    </row>
    <row r="9" spans="1:10" s="12" customFormat="1" ht="21.75">
      <c r="A9" s="13" t="s">
        <v>225</v>
      </c>
      <c r="B9" s="14"/>
      <c r="C9" s="14"/>
      <c r="D9" s="14"/>
      <c r="E9" s="14"/>
      <c r="F9" s="14"/>
      <c r="G9" s="14"/>
      <c r="H9" s="10"/>
      <c r="I9" s="11"/>
      <c r="J9" s="10"/>
    </row>
    <row r="10" spans="1:10" s="12" customFormat="1" ht="21.75">
      <c r="A10" s="15" t="s">
        <v>226</v>
      </c>
      <c r="B10" s="16">
        <v>1650000</v>
      </c>
      <c r="C10" s="14"/>
      <c r="D10" s="14"/>
      <c r="E10" s="14"/>
      <c r="F10" s="14"/>
      <c r="G10" s="14">
        <f aca="true" t="shared" si="0" ref="G10:G22">B10+C10+D10+E10-F10</f>
        <v>1650000</v>
      </c>
      <c r="H10" s="10"/>
      <c r="I10" s="11"/>
      <c r="J10" s="10"/>
    </row>
    <row r="11" spans="1:10" s="12" customFormat="1" ht="21.75">
      <c r="A11" s="17" t="s">
        <v>227</v>
      </c>
      <c r="B11" s="16">
        <v>2680000</v>
      </c>
      <c r="C11" s="14"/>
      <c r="D11" s="14"/>
      <c r="E11" s="14">
        <v>329100</v>
      </c>
      <c r="F11" s="14"/>
      <c r="G11" s="14">
        <f t="shared" si="0"/>
        <v>3009100</v>
      </c>
      <c r="H11" s="10"/>
      <c r="I11" s="11"/>
      <c r="J11" s="10"/>
    </row>
    <row r="12" spans="1:10" s="12" customFormat="1" ht="21.75">
      <c r="A12" s="17" t="s">
        <v>228</v>
      </c>
      <c r="B12" s="16">
        <v>738000</v>
      </c>
      <c r="C12" s="14"/>
      <c r="D12" s="14"/>
      <c r="E12" s="14">
        <v>262200</v>
      </c>
      <c r="F12" s="14"/>
      <c r="G12" s="14">
        <f t="shared" si="0"/>
        <v>1000200</v>
      </c>
      <c r="H12" s="10"/>
      <c r="I12" s="11"/>
      <c r="J12" s="10"/>
    </row>
    <row r="13" spans="1:10" s="12" customFormat="1" ht="21.75">
      <c r="A13" s="17" t="s">
        <v>292</v>
      </c>
      <c r="B13" s="16"/>
      <c r="C13" s="14"/>
      <c r="D13" s="14"/>
      <c r="E13" s="14">
        <v>149800</v>
      </c>
      <c r="F13" s="14"/>
      <c r="G13" s="14">
        <f t="shared" si="0"/>
        <v>149800</v>
      </c>
      <c r="H13" s="10"/>
      <c r="I13" s="11"/>
      <c r="J13" s="10"/>
    </row>
    <row r="14" spans="1:10" s="12" customFormat="1" ht="21.75">
      <c r="A14" s="17" t="s">
        <v>293</v>
      </c>
      <c r="B14" s="16"/>
      <c r="C14" s="14"/>
      <c r="D14" s="14"/>
      <c r="E14" s="14">
        <v>43700</v>
      </c>
      <c r="F14" s="14"/>
      <c r="G14" s="14">
        <f t="shared" si="0"/>
        <v>43700</v>
      </c>
      <c r="H14" s="10"/>
      <c r="I14" s="11"/>
      <c r="J14" s="10"/>
    </row>
    <row r="15" spans="1:10" s="12" customFormat="1" ht="21.75">
      <c r="A15" s="17" t="s">
        <v>294</v>
      </c>
      <c r="B15" s="16"/>
      <c r="C15" s="14"/>
      <c r="D15" s="14"/>
      <c r="E15" s="14">
        <v>241200</v>
      </c>
      <c r="F15" s="14"/>
      <c r="G15" s="14">
        <f t="shared" si="0"/>
        <v>241200</v>
      </c>
      <c r="H15" s="10"/>
      <c r="I15" s="11"/>
      <c r="J15" s="10"/>
    </row>
    <row r="16" spans="1:10" s="12" customFormat="1" ht="21.75">
      <c r="A16" s="18" t="s">
        <v>229</v>
      </c>
      <c r="B16" s="14"/>
      <c r="C16" s="14"/>
      <c r="D16" s="14"/>
      <c r="E16" s="14"/>
      <c r="F16" s="14"/>
      <c r="G16" s="14">
        <f t="shared" si="0"/>
        <v>0</v>
      </c>
      <c r="H16" s="10"/>
      <c r="I16" s="11"/>
      <c r="J16" s="10"/>
    </row>
    <row r="17" spans="1:10" s="12" customFormat="1" ht="21.75">
      <c r="A17" s="17" t="s">
        <v>230</v>
      </c>
      <c r="B17" s="16">
        <v>1213968</v>
      </c>
      <c r="C17" s="14">
        <f>4800</f>
        <v>4800</v>
      </c>
      <c r="D17" s="14"/>
      <c r="E17" s="14"/>
      <c r="F17" s="14"/>
      <c r="G17" s="14">
        <f t="shared" si="0"/>
        <v>1218768</v>
      </c>
      <c r="H17" s="10"/>
      <c r="I17" s="11"/>
      <c r="J17" s="10"/>
    </row>
    <row r="18" spans="1:10" s="12" customFormat="1" ht="21.75">
      <c r="A18" s="17" t="s">
        <v>231</v>
      </c>
      <c r="B18" s="16">
        <v>1986500</v>
      </c>
      <c r="C18" s="14">
        <v>888000</v>
      </c>
      <c r="D18" s="14"/>
      <c r="E18" s="14"/>
      <c r="F18" s="14"/>
      <c r="G18" s="14">
        <f t="shared" si="0"/>
        <v>2874500</v>
      </c>
      <c r="H18" s="10"/>
      <c r="I18" s="11"/>
      <c r="J18" s="10"/>
    </row>
    <row r="19" spans="1:10" s="12" customFormat="1" ht="21.75">
      <c r="A19" s="17" t="s">
        <v>119</v>
      </c>
      <c r="B19" s="16">
        <v>416000</v>
      </c>
      <c r="C19" s="14"/>
      <c r="D19" s="14">
        <v>53000</v>
      </c>
      <c r="E19" s="19"/>
      <c r="F19" s="19"/>
      <c r="G19" s="14">
        <f t="shared" si="0"/>
        <v>469000</v>
      </c>
      <c r="H19" s="10"/>
      <c r="I19" s="11"/>
      <c r="J19" s="10"/>
    </row>
    <row r="20" spans="1:10" s="12" customFormat="1" ht="21.75">
      <c r="A20" s="17" t="s">
        <v>232</v>
      </c>
      <c r="B20" s="16">
        <v>10000</v>
      </c>
      <c r="C20" s="14">
        <f>91960+14000</f>
        <v>105960</v>
      </c>
      <c r="D20" s="14"/>
      <c r="E20" s="14"/>
      <c r="F20" s="14"/>
      <c r="G20" s="14">
        <f t="shared" si="0"/>
        <v>115960</v>
      </c>
      <c r="H20" s="10"/>
      <c r="I20" s="11"/>
      <c r="J20" s="10"/>
    </row>
    <row r="21" spans="1:10" s="12" customFormat="1" ht="21.75">
      <c r="A21" s="17" t="s">
        <v>233</v>
      </c>
      <c r="B21" s="16">
        <v>185500</v>
      </c>
      <c r="C21" s="14"/>
      <c r="D21" s="14"/>
      <c r="E21" s="14"/>
      <c r="F21" s="14"/>
      <c r="G21" s="14">
        <f t="shared" si="0"/>
        <v>185500</v>
      </c>
      <c r="H21" s="10"/>
      <c r="I21" s="11"/>
      <c r="J21" s="10"/>
    </row>
    <row r="22" spans="1:10" s="12" customFormat="1" ht="21.75">
      <c r="A22" s="17" t="s">
        <v>285</v>
      </c>
      <c r="B22" s="16">
        <v>0</v>
      </c>
      <c r="C22" s="14">
        <v>33000</v>
      </c>
      <c r="D22" s="14"/>
      <c r="E22" s="14"/>
      <c r="F22" s="14"/>
      <c r="G22" s="14">
        <f t="shared" si="0"/>
        <v>33000</v>
      </c>
      <c r="H22" s="10"/>
      <c r="I22" s="11"/>
      <c r="J22" s="10"/>
    </row>
    <row r="23" spans="1:10" s="12" customFormat="1" ht="22.5" thickBot="1">
      <c r="A23" s="20" t="s">
        <v>40</v>
      </c>
      <c r="B23" s="21">
        <v>8879968</v>
      </c>
      <c r="C23" s="21">
        <f>SUM(C10:C22)</f>
        <v>1031760</v>
      </c>
      <c r="D23" s="21">
        <f>SUM(D10:D21)</f>
        <v>53000</v>
      </c>
      <c r="E23" s="21">
        <f>SUM(E10:E21)</f>
        <v>1026000</v>
      </c>
      <c r="F23" s="21"/>
      <c r="G23" s="22">
        <f>B23+C23+D23+E23</f>
        <v>10990728</v>
      </c>
      <c r="H23" s="23"/>
      <c r="I23" s="23"/>
      <c r="J23" s="23"/>
    </row>
    <row r="24" spans="1:10" s="26" customFormat="1" ht="24" thickTop="1">
      <c r="A24" s="24"/>
      <c r="B24" s="25"/>
      <c r="C24" s="25"/>
      <c r="D24" s="25"/>
      <c r="E24" s="25"/>
      <c r="F24" s="25"/>
      <c r="G24" s="25"/>
      <c r="H24" s="25"/>
      <c r="I24" s="25"/>
      <c r="J24" s="25"/>
    </row>
    <row r="25" spans="1:10" s="26" customFormat="1" ht="23.25">
      <c r="A25" s="24"/>
      <c r="B25" s="25"/>
      <c r="C25" s="25"/>
      <c r="D25" s="25"/>
      <c r="E25" s="25"/>
      <c r="F25" s="25"/>
      <c r="G25" s="25"/>
      <c r="H25" s="25"/>
      <c r="I25" s="25"/>
      <c r="J25" s="25"/>
    </row>
    <row r="26" spans="1:10" s="26" customFormat="1" ht="23.25">
      <c r="A26" s="24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26" customFormat="1" ht="23.25">
      <c r="A27" s="24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26" customFormat="1" ht="23.25">
      <c r="A28" s="24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26" customFormat="1" ht="23.25">
      <c r="A29" s="24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26" customFormat="1" ht="23.25">
      <c r="A30" s="24"/>
      <c r="B30" s="25"/>
      <c r="C30" s="25"/>
      <c r="D30" s="25"/>
      <c r="E30" s="25"/>
      <c r="F30" s="25"/>
      <c r="G30" s="25"/>
      <c r="H30" s="25"/>
      <c r="I30" s="25"/>
      <c r="J30" s="25"/>
    </row>
    <row r="31" spans="1:10" s="26" customFormat="1" ht="23.25">
      <c r="A31" s="24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26" customFormat="1" ht="23.25">
      <c r="A32" s="24"/>
      <c r="B32" s="25"/>
      <c r="C32" s="25"/>
      <c r="D32" s="25"/>
      <c r="E32" s="25"/>
      <c r="F32" s="25"/>
      <c r="G32" s="25"/>
      <c r="H32" s="25"/>
      <c r="I32" s="25"/>
      <c r="J32" s="25"/>
    </row>
    <row r="33" spans="1:10" s="26" customFormat="1" ht="23.25">
      <c r="A33" s="24"/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ht="23.25">
      <c r="A34" s="24"/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ht="23.25">
      <c r="A35" s="24"/>
      <c r="B35" s="25"/>
      <c r="C35" s="25"/>
      <c r="D35" s="25"/>
      <c r="E35" s="25"/>
      <c r="F35" s="25"/>
      <c r="G35" s="25"/>
      <c r="H35" s="25"/>
      <c r="I35" s="25"/>
      <c r="J35" s="25"/>
    </row>
    <row r="36" spans="1:10" s="26" customFormat="1" ht="23.25">
      <c r="A36" s="24"/>
      <c r="B36" s="25"/>
      <c r="C36" s="25"/>
      <c r="D36" s="25"/>
      <c r="E36" s="25"/>
      <c r="F36" s="25"/>
      <c r="G36" s="25"/>
      <c r="H36" s="25"/>
      <c r="I36" s="25"/>
      <c r="J36" s="25"/>
    </row>
    <row r="37" spans="1:10" s="26" customFormat="1" ht="23.25">
      <c r="A37" s="24"/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ht="23.25">
      <c r="A38" s="24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ht="23.25">
      <c r="A39" s="24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26" customFormat="1" ht="23.25">
      <c r="A40" s="245" t="s">
        <v>331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6" customFormat="1" ht="24">
      <c r="A41" s="243" t="s">
        <v>320</v>
      </c>
      <c r="B41" s="25"/>
      <c r="C41" s="25"/>
      <c r="D41" s="25"/>
      <c r="E41" s="25"/>
      <c r="F41" s="248">
        <v>43700</v>
      </c>
      <c r="G41" s="25"/>
      <c r="H41" s="25"/>
      <c r="I41" s="25"/>
      <c r="J41" s="25"/>
    </row>
    <row r="42" spans="1:10" s="26" customFormat="1" ht="24">
      <c r="A42" s="243" t="s">
        <v>321</v>
      </c>
      <c r="B42" s="25"/>
      <c r="C42" s="25"/>
      <c r="D42" s="25"/>
      <c r="E42" s="25"/>
      <c r="F42" s="248">
        <v>329100</v>
      </c>
      <c r="G42" s="25"/>
      <c r="H42" s="25"/>
      <c r="I42" s="25"/>
      <c r="J42" s="25"/>
    </row>
    <row r="43" spans="1:10" s="26" customFormat="1" ht="24">
      <c r="A43" s="243" t="s">
        <v>323</v>
      </c>
      <c r="B43" s="25"/>
      <c r="C43" s="25"/>
      <c r="D43" s="25"/>
      <c r="E43" s="25"/>
      <c r="F43" s="248">
        <v>149800</v>
      </c>
      <c r="G43" s="25"/>
      <c r="H43" s="25"/>
      <c r="I43" s="25"/>
      <c r="J43" s="25"/>
    </row>
    <row r="44" spans="1:10" s="26" customFormat="1" ht="24">
      <c r="A44" s="243" t="s">
        <v>324</v>
      </c>
      <c r="B44" s="25"/>
      <c r="C44" s="25"/>
      <c r="D44" s="25"/>
      <c r="E44" s="25"/>
      <c r="F44" s="248">
        <v>262200</v>
      </c>
      <c r="G44" s="25"/>
      <c r="H44" s="25"/>
      <c r="I44" s="25"/>
      <c r="J44" s="25"/>
    </row>
    <row r="45" spans="1:10" s="26" customFormat="1" ht="24">
      <c r="A45" s="243" t="s">
        <v>328</v>
      </c>
      <c r="B45" s="25"/>
      <c r="C45" s="25"/>
      <c r="D45" s="25"/>
      <c r="E45" s="25"/>
      <c r="F45" s="249">
        <v>241200</v>
      </c>
      <c r="G45" s="25"/>
      <c r="H45" s="25"/>
      <c r="I45" s="25"/>
      <c r="J45" s="25"/>
    </row>
    <row r="46" spans="1:10" s="26" customFormat="1" ht="24.75" thickBot="1">
      <c r="A46" s="243" t="s">
        <v>330</v>
      </c>
      <c r="B46" s="25"/>
      <c r="C46" s="25"/>
      <c r="D46" s="25"/>
      <c r="E46" s="25"/>
      <c r="F46" s="250">
        <f>SUM(F41:F45)</f>
        <v>1026000</v>
      </c>
      <c r="G46" s="25"/>
      <c r="H46" s="25"/>
      <c r="I46" s="25"/>
      <c r="J46" s="25"/>
    </row>
    <row r="47" spans="1:10" s="26" customFormat="1" ht="24.75" thickTop="1">
      <c r="A47" s="24"/>
      <c r="B47" s="25"/>
      <c r="C47" s="25"/>
      <c r="D47" s="25"/>
      <c r="E47" s="25"/>
      <c r="F47" s="248"/>
      <c r="G47" s="25"/>
      <c r="H47" s="25"/>
      <c r="I47" s="25"/>
      <c r="J47" s="25"/>
    </row>
    <row r="48" spans="1:10" s="26" customFormat="1" ht="24">
      <c r="A48" s="243" t="s">
        <v>322</v>
      </c>
      <c r="B48" s="25"/>
      <c r="C48" s="25"/>
      <c r="D48" s="25"/>
      <c r="E48" s="25"/>
      <c r="F48" s="248">
        <v>4800</v>
      </c>
      <c r="G48" s="25"/>
      <c r="H48" s="25"/>
      <c r="I48" s="25"/>
      <c r="J48" s="25"/>
    </row>
    <row r="49" spans="1:10" s="26" customFormat="1" ht="24">
      <c r="A49" s="243" t="s">
        <v>325</v>
      </c>
      <c r="B49" s="25"/>
      <c r="C49" s="25"/>
      <c r="D49" s="25"/>
      <c r="E49" s="25"/>
      <c r="F49" s="248">
        <v>14000</v>
      </c>
      <c r="G49" s="25"/>
      <c r="H49" s="25"/>
      <c r="I49" s="25"/>
      <c r="J49" s="25"/>
    </row>
    <row r="50" spans="1:10" s="26" customFormat="1" ht="24">
      <c r="A50" s="243" t="s">
        <v>326</v>
      </c>
      <c r="B50" s="25"/>
      <c r="C50" s="25"/>
      <c r="D50" s="25"/>
      <c r="E50" s="25"/>
      <c r="F50" s="248">
        <v>91960</v>
      </c>
      <c r="G50" s="25"/>
      <c r="H50" s="25"/>
      <c r="I50" s="25"/>
      <c r="J50" s="25"/>
    </row>
    <row r="51" spans="1:6" ht="24">
      <c r="A51" s="27" t="s">
        <v>327</v>
      </c>
      <c r="F51" s="244">
        <v>33000</v>
      </c>
    </row>
    <row r="52" spans="1:6" ht="24">
      <c r="A52" s="27" t="s">
        <v>329</v>
      </c>
      <c r="F52" s="246">
        <v>888000</v>
      </c>
    </row>
    <row r="53" spans="1:6" ht="24.75" thickBot="1">
      <c r="A53" s="243" t="s">
        <v>332</v>
      </c>
      <c r="F53" s="247">
        <f>SUM(F48:F52)</f>
        <v>1031760</v>
      </c>
    </row>
    <row r="54" ht="24.75" thickTop="1"/>
    <row r="55" ht="21.75" customHeight="1"/>
  </sheetData>
  <sheetProtection/>
  <mergeCells count="7">
    <mergeCell ref="A1:G1"/>
    <mergeCell ref="A2:G2"/>
    <mergeCell ref="A3:G3"/>
    <mergeCell ref="A5:A6"/>
    <mergeCell ref="C5:F5"/>
    <mergeCell ref="E6:E8"/>
    <mergeCell ref="F6:F8"/>
  </mergeCells>
  <printOptions/>
  <pageMargins left="0.5118110236220472" right="0" top="0.7480314960629921" bottom="0.7480314960629921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421875" style="51" customWidth="1"/>
    <col min="2" max="2" width="9.28125" style="51" customWidth="1"/>
    <col min="3" max="3" width="11.28125" style="51" customWidth="1"/>
    <col min="4" max="4" width="18.28125" style="51" customWidth="1"/>
    <col min="5" max="5" width="6.421875" style="51" customWidth="1"/>
    <col min="6" max="6" width="10.421875" style="51" customWidth="1"/>
    <col min="7" max="7" width="7.8515625" style="51" customWidth="1"/>
    <col min="8" max="8" width="17.7109375" style="65" customWidth="1"/>
    <col min="9" max="16384" width="9.140625" style="51" customWidth="1"/>
  </cols>
  <sheetData>
    <row r="1" spans="1:8" ht="23.25">
      <c r="A1" s="271" t="s">
        <v>53</v>
      </c>
      <c r="B1" s="271"/>
      <c r="C1" s="271"/>
      <c r="D1" s="271"/>
      <c r="E1" s="271"/>
      <c r="F1" s="271"/>
      <c r="G1" s="271"/>
      <c r="H1" s="271"/>
    </row>
    <row r="2" spans="1:8" ht="23.25">
      <c r="A2" s="271" t="s">
        <v>78</v>
      </c>
      <c r="B2" s="271"/>
      <c r="C2" s="271"/>
      <c r="D2" s="271"/>
      <c r="E2" s="271"/>
      <c r="F2" s="271"/>
      <c r="G2" s="271"/>
      <c r="H2" s="271"/>
    </row>
    <row r="3" spans="1:8" ht="23.25">
      <c r="A3" s="271" t="s">
        <v>287</v>
      </c>
      <c r="B3" s="271"/>
      <c r="C3" s="271"/>
      <c r="D3" s="271"/>
      <c r="E3" s="271"/>
      <c r="F3" s="271"/>
      <c r="G3" s="271"/>
      <c r="H3" s="271"/>
    </row>
    <row r="4" spans="1:8" ht="23.25">
      <c r="A4" s="63"/>
      <c r="B4" s="63"/>
      <c r="C4" s="63"/>
      <c r="D4" s="63"/>
      <c r="E4" s="63"/>
      <c r="F4" s="63"/>
      <c r="G4" s="63"/>
      <c r="H4" s="63"/>
    </row>
    <row r="6" ht="23.25">
      <c r="A6" s="64" t="s">
        <v>99</v>
      </c>
    </row>
    <row r="7" spans="2:8" ht="23.25">
      <c r="B7" s="51" t="s">
        <v>100</v>
      </c>
      <c r="D7" s="66" t="s">
        <v>102</v>
      </c>
      <c r="E7" s="66"/>
      <c r="H7" s="65">
        <v>14219703.8</v>
      </c>
    </row>
    <row r="8" spans="2:8" ht="23.25">
      <c r="B8" s="51" t="s">
        <v>100</v>
      </c>
      <c r="D8" s="66" t="s">
        <v>104</v>
      </c>
      <c r="E8" s="66"/>
      <c r="H8" s="65">
        <v>157317.19</v>
      </c>
    </row>
    <row r="9" spans="2:8" ht="23.25">
      <c r="B9" s="51" t="s">
        <v>100</v>
      </c>
      <c r="D9" s="66" t="s">
        <v>106</v>
      </c>
      <c r="E9" s="66"/>
      <c r="H9" s="65">
        <v>60.27</v>
      </c>
    </row>
    <row r="10" spans="2:8" ht="23.25">
      <c r="B10" s="51" t="s">
        <v>100</v>
      </c>
      <c r="D10" s="66" t="s">
        <v>192</v>
      </c>
      <c r="E10" s="66"/>
      <c r="H10" s="65">
        <v>22336.23</v>
      </c>
    </row>
    <row r="11" spans="2:8" ht="23.25">
      <c r="B11" s="51" t="s">
        <v>100</v>
      </c>
      <c r="D11" s="66" t="s">
        <v>103</v>
      </c>
      <c r="E11" s="66"/>
      <c r="H11" s="65">
        <v>5709690.58</v>
      </c>
    </row>
    <row r="12" spans="2:8" ht="23.25">
      <c r="B12" s="51" t="s">
        <v>100</v>
      </c>
      <c r="D12" s="66" t="s">
        <v>105</v>
      </c>
      <c r="E12" s="66"/>
      <c r="H12" s="65">
        <v>62323.42</v>
      </c>
    </row>
    <row r="13" spans="2:8" ht="23.25">
      <c r="B13" s="51" t="s">
        <v>100</v>
      </c>
      <c r="D13" s="66" t="s">
        <v>107</v>
      </c>
      <c r="E13" s="66"/>
      <c r="H13" s="65">
        <v>6.52</v>
      </c>
    </row>
    <row r="14" spans="2:8" ht="23.25">
      <c r="B14" s="51" t="s">
        <v>101</v>
      </c>
      <c r="D14" s="66" t="s">
        <v>108</v>
      </c>
      <c r="E14" s="66"/>
      <c r="H14" s="65">
        <v>2489129.81</v>
      </c>
    </row>
    <row r="15" spans="2:8" ht="24" thickBot="1">
      <c r="B15" s="272" t="s">
        <v>40</v>
      </c>
      <c r="C15" s="272"/>
      <c r="D15" s="272"/>
      <c r="E15" s="272"/>
      <c r="F15" s="272"/>
      <c r="G15" s="272"/>
      <c r="H15" s="68">
        <f>SUM(H7:H14)</f>
        <v>22660567.82</v>
      </c>
    </row>
    <row r="16" ht="24" thickTop="1"/>
  </sheetData>
  <sheetProtection/>
  <mergeCells count="4">
    <mergeCell ref="A1:H1"/>
    <mergeCell ref="A2:H2"/>
    <mergeCell ref="A3:H3"/>
    <mergeCell ref="B15:G1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N10" sqref="N10"/>
    </sheetView>
  </sheetViews>
  <sheetFormatPr defaultColWidth="13.140625" defaultRowHeight="12.75"/>
  <cols>
    <col min="1" max="4" width="13.140625" style="51" customWidth="1"/>
    <col min="5" max="5" width="10.57421875" style="51" customWidth="1"/>
    <col min="6" max="6" width="16.00390625" style="51" customWidth="1"/>
    <col min="7" max="7" width="13.140625" style="51" customWidth="1"/>
    <col min="8" max="8" width="13.140625" style="65" customWidth="1"/>
    <col min="9" max="16384" width="13.140625" style="51" customWidth="1"/>
  </cols>
  <sheetData>
    <row r="1" spans="1:8" ht="23.25">
      <c r="A1" s="271" t="s">
        <v>53</v>
      </c>
      <c r="B1" s="271"/>
      <c r="C1" s="271"/>
      <c r="D1" s="271"/>
      <c r="E1" s="271"/>
      <c r="F1" s="271"/>
      <c r="G1" s="271"/>
      <c r="H1" s="271"/>
    </row>
    <row r="2" spans="1:8" ht="23.25">
      <c r="A2" s="271" t="s">
        <v>78</v>
      </c>
      <c r="B2" s="271"/>
      <c r="C2" s="271"/>
      <c r="D2" s="271"/>
      <c r="E2" s="271"/>
      <c r="F2" s="271"/>
      <c r="G2" s="271"/>
      <c r="H2" s="271"/>
    </row>
    <row r="3" spans="1:8" ht="23.25">
      <c r="A3" s="271" t="s">
        <v>88</v>
      </c>
      <c r="B3" s="271"/>
      <c r="C3" s="271"/>
      <c r="D3" s="271"/>
      <c r="E3" s="271"/>
      <c r="F3" s="271"/>
      <c r="G3" s="271"/>
      <c r="H3" s="271"/>
    </row>
    <row r="4" spans="1:8" ht="23.25">
      <c r="A4" s="63"/>
      <c r="B4" s="63"/>
      <c r="C4" s="63"/>
      <c r="D4" s="63"/>
      <c r="E4" s="63"/>
      <c r="F4" s="63"/>
      <c r="G4" s="63"/>
      <c r="H4" s="63"/>
    </row>
    <row r="6" ht="23.25">
      <c r="A6" s="64" t="s">
        <v>194</v>
      </c>
    </row>
    <row r="7" spans="1:6" ht="23.25">
      <c r="A7" s="64"/>
      <c r="B7" s="51" t="s">
        <v>134</v>
      </c>
      <c r="F7" s="65">
        <v>18800</v>
      </c>
    </row>
    <row r="8" spans="1:6" ht="23.25">
      <c r="A8" s="64"/>
      <c r="B8" s="51" t="s">
        <v>135</v>
      </c>
      <c r="F8" s="65">
        <v>4000</v>
      </c>
    </row>
    <row r="9" spans="1:6" ht="23.25">
      <c r="A9" s="64"/>
      <c r="B9" s="70" t="s">
        <v>136</v>
      </c>
      <c r="C9" s="69"/>
      <c r="D9" s="69"/>
      <c r="E9" s="69"/>
      <c r="F9" s="71">
        <v>1140</v>
      </c>
    </row>
    <row r="10" spans="1:6" ht="23.25">
      <c r="A10" s="64"/>
      <c r="B10" s="51" t="s">
        <v>300</v>
      </c>
      <c r="F10" s="65">
        <v>3500</v>
      </c>
    </row>
    <row r="11" spans="1:6" ht="23.25">
      <c r="A11" s="64"/>
      <c r="B11" s="51" t="s">
        <v>301</v>
      </c>
      <c r="F11" s="65">
        <v>16800</v>
      </c>
    </row>
    <row r="12" spans="1:6" ht="23.25">
      <c r="A12" s="64"/>
      <c r="B12" s="51" t="s">
        <v>302</v>
      </c>
      <c r="F12" s="65">
        <v>3358900</v>
      </c>
    </row>
    <row r="13" spans="1:6" ht="23.25">
      <c r="A13" s="64"/>
      <c r="B13" s="51" t="s">
        <v>303</v>
      </c>
      <c r="F13" s="65">
        <v>3655700</v>
      </c>
    </row>
    <row r="14" spans="1:6" ht="23.25">
      <c r="A14" s="64"/>
      <c r="B14" s="51" t="s">
        <v>304</v>
      </c>
      <c r="F14" s="65">
        <v>3048000</v>
      </c>
    </row>
    <row r="15" spans="2:6" s="69" customFormat="1" ht="24" thickBot="1">
      <c r="B15" s="72" t="s">
        <v>40</v>
      </c>
      <c r="F15" s="73">
        <f>SUM(F7:F14)</f>
        <v>10106840</v>
      </c>
    </row>
    <row r="16" ht="24" thickTop="1"/>
  </sheetData>
  <sheetProtection/>
  <mergeCells count="3">
    <mergeCell ref="A1:H1"/>
    <mergeCell ref="A2:H2"/>
    <mergeCell ref="A3:H3"/>
  </mergeCells>
  <printOptions/>
  <pageMargins left="0.7086614173228347" right="0.3937007874015748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13.140625" style="80" customWidth="1"/>
    <col min="2" max="2" width="13.57421875" style="80" customWidth="1"/>
    <col min="3" max="3" width="14.28125" style="80" customWidth="1"/>
    <col min="4" max="4" width="12.28125" style="80" customWidth="1"/>
    <col min="5" max="5" width="13.7109375" style="80" customWidth="1"/>
    <col min="6" max="6" width="62.00390625" style="80" customWidth="1"/>
    <col min="7" max="7" width="15.7109375" style="80" customWidth="1"/>
    <col min="8" max="16384" width="9.140625" style="80" customWidth="1"/>
  </cols>
  <sheetData>
    <row r="1" spans="1:8" s="51" customFormat="1" ht="23.25">
      <c r="A1" s="271" t="s">
        <v>53</v>
      </c>
      <c r="B1" s="271"/>
      <c r="C1" s="271"/>
      <c r="D1" s="271"/>
      <c r="E1" s="271"/>
      <c r="F1" s="271"/>
      <c r="G1" s="271"/>
      <c r="H1" s="74"/>
    </row>
    <row r="2" spans="1:8" s="51" customFormat="1" ht="23.25">
      <c r="A2" s="271" t="s">
        <v>78</v>
      </c>
      <c r="B2" s="271"/>
      <c r="C2" s="271"/>
      <c r="D2" s="271"/>
      <c r="E2" s="271"/>
      <c r="F2" s="271"/>
      <c r="G2" s="271"/>
      <c r="H2" s="74"/>
    </row>
    <row r="3" spans="1:8" s="51" customFormat="1" ht="23.25">
      <c r="A3" s="271" t="s">
        <v>287</v>
      </c>
      <c r="B3" s="271"/>
      <c r="C3" s="271"/>
      <c r="D3" s="271"/>
      <c r="E3" s="271"/>
      <c r="F3" s="271"/>
      <c r="G3" s="271"/>
      <c r="H3" s="74"/>
    </row>
    <row r="4" s="51" customFormat="1" ht="23.25">
      <c r="H4" s="65"/>
    </row>
    <row r="5" spans="1:8" s="51" customFormat="1" ht="23.25">
      <c r="A5" s="64" t="s">
        <v>195</v>
      </c>
      <c r="H5" s="65"/>
    </row>
    <row r="6" spans="1:7" s="76" customFormat="1" ht="33" customHeight="1">
      <c r="A6" s="75" t="s">
        <v>109</v>
      </c>
      <c r="B6" s="75" t="s">
        <v>110</v>
      </c>
      <c r="C6" s="75" t="s">
        <v>111</v>
      </c>
      <c r="D6" s="75" t="s">
        <v>63</v>
      </c>
      <c r="E6" s="75" t="s">
        <v>118</v>
      </c>
      <c r="F6" s="75" t="s">
        <v>112</v>
      </c>
      <c r="G6" s="75" t="s">
        <v>15</v>
      </c>
    </row>
    <row r="7" spans="1:7" ht="69.75" customHeight="1">
      <c r="A7" s="78" t="s">
        <v>175</v>
      </c>
      <c r="B7" s="77" t="s">
        <v>120</v>
      </c>
      <c r="C7" s="77" t="s">
        <v>121</v>
      </c>
      <c r="D7" s="78" t="s">
        <v>305</v>
      </c>
      <c r="E7" s="78" t="s">
        <v>122</v>
      </c>
      <c r="F7" s="236" t="s">
        <v>306</v>
      </c>
      <c r="G7" s="79">
        <v>3358900</v>
      </c>
    </row>
    <row r="8" spans="1:7" ht="69.75" customHeight="1">
      <c r="A8" s="78" t="s">
        <v>175</v>
      </c>
      <c r="B8" s="77" t="s">
        <v>120</v>
      </c>
      <c r="C8" s="77" t="s">
        <v>121</v>
      </c>
      <c r="D8" s="78" t="s">
        <v>305</v>
      </c>
      <c r="E8" s="78" t="s">
        <v>122</v>
      </c>
      <c r="F8" s="236" t="s">
        <v>307</v>
      </c>
      <c r="G8" s="81">
        <v>3655700</v>
      </c>
    </row>
    <row r="9" spans="1:7" s="83" customFormat="1" ht="69.75" customHeight="1">
      <c r="A9" s="78" t="s">
        <v>175</v>
      </c>
      <c r="B9" s="237" t="s">
        <v>114</v>
      </c>
      <c r="C9" s="237" t="s">
        <v>117</v>
      </c>
      <c r="D9" s="238" t="s">
        <v>12</v>
      </c>
      <c r="E9" s="238" t="s">
        <v>115</v>
      </c>
      <c r="F9" s="236" t="s">
        <v>116</v>
      </c>
      <c r="G9" s="82">
        <v>3048000</v>
      </c>
    </row>
    <row r="10" spans="1:7" s="83" customFormat="1" ht="69.75" customHeight="1">
      <c r="A10" s="78" t="s">
        <v>113</v>
      </c>
      <c r="B10" s="237" t="s">
        <v>114</v>
      </c>
      <c r="C10" s="237" t="s">
        <v>117</v>
      </c>
      <c r="D10" s="238" t="s">
        <v>12</v>
      </c>
      <c r="E10" s="238" t="s">
        <v>115</v>
      </c>
      <c r="F10" s="236" t="s">
        <v>116</v>
      </c>
      <c r="G10" s="239">
        <v>260000</v>
      </c>
    </row>
    <row r="11" spans="1:7" ht="30" customHeight="1">
      <c r="A11" s="273" t="s">
        <v>40</v>
      </c>
      <c r="B11" s="273"/>
      <c r="C11" s="273"/>
      <c r="D11" s="273"/>
      <c r="E11" s="273"/>
      <c r="F11" s="273"/>
      <c r="G11" s="84">
        <f>SUM(G7:G10)</f>
        <v>10322600</v>
      </c>
    </row>
  </sheetData>
  <sheetProtection/>
  <mergeCells count="4">
    <mergeCell ref="A11:F11"/>
    <mergeCell ref="A1:G1"/>
    <mergeCell ref="A2:G2"/>
    <mergeCell ref="A3:G3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7" sqref="H17"/>
    </sheetView>
  </sheetViews>
  <sheetFormatPr defaultColWidth="11.7109375" defaultRowHeight="12.75"/>
  <cols>
    <col min="1" max="4" width="11.7109375" style="69" customWidth="1"/>
    <col min="5" max="5" width="13.57421875" style="69" customWidth="1"/>
    <col min="6" max="6" width="21.00390625" style="71" customWidth="1"/>
    <col min="7" max="16384" width="11.7109375" style="69" customWidth="1"/>
  </cols>
  <sheetData>
    <row r="1" spans="1:8" s="51" customFormat="1" ht="23.25">
      <c r="A1" s="271" t="s">
        <v>53</v>
      </c>
      <c r="B1" s="271"/>
      <c r="C1" s="271"/>
      <c r="D1" s="271"/>
      <c r="E1" s="271"/>
      <c r="F1" s="271"/>
      <c r="G1" s="74"/>
      <c r="H1" s="74"/>
    </row>
    <row r="2" spans="1:8" s="51" customFormat="1" ht="23.25">
      <c r="A2" s="271" t="s">
        <v>78</v>
      </c>
      <c r="B2" s="271"/>
      <c r="C2" s="271"/>
      <c r="D2" s="271"/>
      <c r="E2" s="271"/>
      <c r="F2" s="271"/>
      <c r="G2" s="74"/>
      <c r="H2" s="74"/>
    </row>
    <row r="3" spans="1:8" s="51" customFormat="1" ht="23.25">
      <c r="A3" s="271" t="s">
        <v>287</v>
      </c>
      <c r="B3" s="271"/>
      <c r="C3" s="271"/>
      <c r="D3" s="271"/>
      <c r="E3" s="271"/>
      <c r="F3" s="271"/>
      <c r="G3" s="74"/>
      <c r="H3" s="74"/>
    </row>
    <row r="4" spans="1:8" s="51" customFormat="1" ht="23.25">
      <c r="A4" s="63"/>
      <c r="B4" s="63"/>
      <c r="C4" s="63"/>
      <c r="D4" s="63"/>
      <c r="E4" s="63"/>
      <c r="F4" s="85"/>
      <c r="G4" s="63"/>
      <c r="H4" s="63"/>
    </row>
    <row r="5" spans="6:8" s="51" customFormat="1" ht="23.25">
      <c r="F5" s="65"/>
      <c r="H5" s="65"/>
    </row>
    <row r="6" spans="1:8" s="51" customFormat="1" ht="23.25">
      <c r="A6" s="64" t="s">
        <v>196</v>
      </c>
      <c r="F6" s="65"/>
      <c r="H6" s="65"/>
    </row>
    <row r="7" spans="1:8" s="51" customFormat="1" ht="23.25">
      <c r="A7" s="64"/>
      <c r="B7" s="51" t="s">
        <v>26</v>
      </c>
      <c r="F7" s="65">
        <v>62323.42</v>
      </c>
      <c r="H7" s="65"/>
    </row>
    <row r="8" spans="1:8" s="51" customFormat="1" ht="23.25">
      <c r="A8" s="64"/>
      <c r="B8" s="51" t="s">
        <v>27</v>
      </c>
      <c r="F8" s="65">
        <v>157317.19</v>
      </c>
      <c r="H8" s="65"/>
    </row>
    <row r="9" spans="2:6" ht="23.25">
      <c r="B9" s="70" t="s">
        <v>24</v>
      </c>
      <c r="F9" s="71">
        <v>633840</v>
      </c>
    </row>
    <row r="10" spans="2:6" ht="23.25">
      <c r="B10" s="70" t="s">
        <v>68</v>
      </c>
      <c r="F10" s="71">
        <v>2287.4</v>
      </c>
    </row>
    <row r="11" spans="2:6" ht="23.25">
      <c r="B11" s="70" t="s">
        <v>25</v>
      </c>
      <c r="F11" s="71">
        <v>25426.48</v>
      </c>
    </row>
    <row r="12" spans="2:6" ht="23.25">
      <c r="B12" s="86" t="s">
        <v>82</v>
      </c>
      <c r="F12" s="71">
        <v>421799.35</v>
      </c>
    </row>
    <row r="13" spans="2:6" ht="24" thickBot="1">
      <c r="B13" s="69" t="s">
        <v>40</v>
      </c>
      <c r="F13" s="73">
        <f>SUM(F7:F12)</f>
        <v>1302993.8399999999</v>
      </c>
    </row>
    <row r="14" ht="24" thickTop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140625" style="69" customWidth="1"/>
    <col min="2" max="3" width="9.140625" style="69" customWidth="1"/>
    <col min="4" max="4" width="10.57421875" style="69" customWidth="1"/>
    <col min="5" max="6" width="9.140625" style="69" customWidth="1"/>
    <col min="7" max="7" width="17.7109375" style="88" bestFit="1" customWidth="1"/>
    <col min="8" max="8" width="2.8515625" style="89" customWidth="1"/>
    <col min="9" max="9" width="18.57421875" style="89" customWidth="1"/>
    <col min="10" max="10" width="9.140625" style="69" customWidth="1"/>
    <col min="11" max="11" width="14.7109375" style="89" bestFit="1" customWidth="1"/>
    <col min="12" max="13" width="9.140625" style="69" customWidth="1"/>
    <col min="14" max="14" width="9.28125" style="69" bestFit="1" customWidth="1"/>
    <col min="15" max="16384" width="9.140625" style="69" customWidth="1"/>
  </cols>
  <sheetData>
    <row r="1" spans="1:9" s="51" customFormat="1" ht="23.25">
      <c r="A1" s="271" t="s">
        <v>53</v>
      </c>
      <c r="B1" s="271"/>
      <c r="C1" s="271"/>
      <c r="D1" s="271"/>
      <c r="E1" s="271"/>
      <c r="F1" s="271"/>
      <c r="G1" s="271"/>
      <c r="H1" s="271"/>
      <c r="I1" s="271"/>
    </row>
    <row r="2" spans="1:9" s="51" customFormat="1" ht="23.25">
      <c r="A2" s="271" t="s">
        <v>78</v>
      </c>
      <c r="B2" s="271"/>
      <c r="C2" s="271"/>
      <c r="D2" s="271"/>
      <c r="E2" s="271"/>
      <c r="F2" s="271"/>
      <c r="G2" s="271"/>
      <c r="H2" s="271"/>
      <c r="I2" s="271"/>
    </row>
    <row r="3" spans="1:9" s="51" customFormat="1" ht="23.25">
      <c r="A3" s="271" t="s">
        <v>287</v>
      </c>
      <c r="B3" s="271"/>
      <c r="C3" s="271"/>
      <c r="D3" s="271"/>
      <c r="E3" s="271"/>
      <c r="F3" s="271"/>
      <c r="G3" s="271"/>
      <c r="H3" s="271"/>
      <c r="I3" s="271"/>
    </row>
    <row r="4" spans="1:8" s="51" customFormat="1" ht="23.25">
      <c r="A4" s="63"/>
      <c r="B4" s="63"/>
      <c r="C4" s="63"/>
      <c r="D4" s="63"/>
      <c r="E4" s="63"/>
      <c r="F4" s="63"/>
      <c r="G4" s="74"/>
      <c r="H4" s="74"/>
    </row>
    <row r="5" ht="23.25">
      <c r="A5" s="72" t="s">
        <v>197</v>
      </c>
    </row>
    <row r="6" spans="2:9" ht="23.25">
      <c r="B6" s="69" t="s">
        <v>308</v>
      </c>
      <c r="I6" s="89">
        <v>13173295.92</v>
      </c>
    </row>
    <row r="7" spans="1:7" ht="23.25">
      <c r="A7" s="90"/>
      <c r="B7" s="69" t="s">
        <v>36</v>
      </c>
      <c r="G7" s="88">
        <v>3242792.82</v>
      </c>
    </row>
    <row r="8" spans="1:7" ht="23.25">
      <c r="A8" s="90"/>
      <c r="B8" s="91" t="s">
        <v>241</v>
      </c>
      <c r="G8" s="251">
        <v>810698.2</v>
      </c>
    </row>
    <row r="9" spans="1:7" ht="23.25">
      <c r="A9" s="90" t="s">
        <v>28</v>
      </c>
      <c r="B9" s="33" t="s">
        <v>64</v>
      </c>
      <c r="G9" s="88">
        <f>G7-G8</f>
        <v>2432094.62</v>
      </c>
    </row>
    <row r="10" spans="1:7" ht="23.25">
      <c r="A10" s="90"/>
      <c r="B10" s="33" t="s">
        <v>333</v>
      </c>
      <c r="G10" s="88">
        <v>1902</v>
      </c>
    </row>
    <row r="11" spans="1:2" ht="23.25">
      <c r="A11" s="90"/>
      <c r="B11" s="33" t="s">
        <v>335</v>
      </c>
    </row>
    <row r="12" spans="1:7" ht="23.25">
      <c r="A12" s="90"/>
      <c r="B12" s="33" t="s">
        <v>334</v>
      </c>
      <c r="G12" s="88">
        <v>640</v>
      </c>
    </row>
    <row r="13" spans="1:2" ht="23.25">
      <c r="A13" s="90"/>
      <c r="B13" s="33" t="s">
        <v>336</v>
      </c>
    </row>
    <row r="14" spans="1:7" ht="23.25">
      <c r="A14" s="90"/>
      <c r="B14" s="33" t="s">
        <v>337</v>
      </c>
      <c r="G14" s="88">
        <v>289</v>
      </c>
    </row>
    <row r="15" spans="1:2" ht="23.25">
      <c r="A15" s="90"/>
      <c r="B15" s="33" t="s">
        <v>338</v>
      </c>
    </row>
    <row r="16" spans="1:7" ht="23.25">
      <c r="A16" s="90"/>
      <c r="B16" s="33" t="s">
        <v>311</v>
      </c>
      <c r="G16" s="88">
        <v>1500</v>
      </c>
    </row>
    <row r="17" spans="1:7" ht="23.25">
      <c r="A17" s="90"/>
      <c r="B17" s="86" t="s">
        <v>339</v>
      </c>
      <c r="G17" s="88">
        <v>1540</v>
      </c>
    </row>
    <row r="18" spans="1:7" ht="23.25">
      <c r="A18" s="90"/>
      <c r="B18" s="33" t="s">
        <v>310</v>
      </c>
      <c r="G18" s="88">
        <v>220500</v>
      </c>
    </row>
    <row r="19" spans="1:11" ht="23.25">
      <c r="A19" s="90" t="s">
        <v>29</v>
      </c>
      <c r="B19" s="69" t="s">
        <v>239</v>
      </c>
      <c r="G19" s="88">
        <v>2747065</v>
      </c>
      <c r="K19" s="69"/>
    </row>
    <row r="20" spans="1:9" ht="24" thickBot="1">
      <c r="A20" s="69" t="s">
        <v>309</v>
      </c>
      <c r="I20" s="92">
        <f>I6+G9+G10+G12+G14+G16+G17+G18-G19</f>
        <v>13084696.54</v>
      </c>
    </row>
    <row r="21" ht="24" thickTop="1"/>
    <row r="22" spans="1:5" ht="23.25">
      <c r="A22" s="90" t="s">
        <v>313</v>
      </c>
      <c r="B22" s="93"/>
      <c r="C22" s="93"/>
      <c r="D22" s="93"/>
      <c r="E22" s="93"/>
    </row>
    <row r="23" spans="1:5" ht="23.25">
      <c r="A23" s="72" t="s">
        <v>205</v>
      </c>
      <c r="B23" s="93"/>
      <c r="C23" s="93"/>
      <c r="D23" s="93"/>
      <c r="E23" s="93"/>
    </row>
    <row r="24" spans="1:9" ht="23.25">
      <c r="A24" s="72"/>
      <c r="B24" s="69" t="s">
        <v>312</v>
      </c>
      <c r="C24" s="93"/>
      <c r="D24" s="93"/>
      <c r="E24" s="93"/>
      <c r="I24" s="89">
        <v>5829</v>
      </c>
    </row>
    <row r="25" spans="1:9" ht="23.25">
      <c r="A25" s="72"/>
      <c r="B25" s="69" t="s">
        <v>314</v>
      </c>
      <c r="C25" s="93"/>
      <c r="D25" s="93"/>
      <c r="E25" s="93"/>
      <c r="I25" s="89">
        <v>44240</v>
      </c>
    </row>
    <row r="26" spans="2:9" ht="23.25">
      <c r="B26" s="69" t="s">
        <v>206</v>
      </c>
      <c r="I26" s="94">
        <f>I20-I24-I25</f>
        <v>13034627.54</v>
      </c>
    </row>
    <row r="27" spans="7:11" s="95" customFormat="1" ht="24" thickBot="1">
      <c r="G27" s="88"/>
      <c r="H27" s="88"/>
      <c r="I27" s="96">
        <f>SUM(I24:I26)</f>
        <v>13084696.54</v>
      </c>
      <c r="K27" s="88"/>
    </row>
    <row r="28" spans="7:11" s="95" customFormat="1" ht="24" thickTop="1">
      <c r="G28" s="88"/>
      <c r="H28" s="88"/>
      <c r="I28" s="88"/>
      <c r="K28" s="88"/>
    </row>
    <row r="29" spans="7:11" s="95" customFormat="1" ht="23.25">
      <c r="G29" s="88"/>
      <c r="H29" s="88"/>
      <c r="I29" s="88"/>
      <c r="K29" s="88"/>
    </row>
    <row r="30" spans="7:11" s="95" customFormat="1" ht="23.25">
      <c r="G30" s="88"/>
      <c r="H30" s="88"/>
      <c r="I30" s="88"/>
      <c r="K30" s="88"/>
    </row>
  </sheetData>
  <sheetProtection/>
  <mergeCells count="3">
    <mergeCell ref="A3:I3"/>
    <mergeCell ref="A1:I1"/>
    <mergeCell ref="A2:I2"/>
  </mergeCells>
  <printOptions/>
  <pageMargins left="0.7874015748031497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2sister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kcom</cp:lastModifiedBy>
  <cp:lastPrinted>2017-06-14T04:05:16Z</cp:lastPrinted>
  <dcterms:created xsi:type="dcterms:W3CDTF">2009-10-10T05:31:04Z</dcterms:created>
  <dcterms:modified xsi:type="dcterms:W3CDTF">2017-06-19T04:33:46Z</dcterms:modified>
  <cp:category/>
  <cp:version/>
  <cp:contentType/>
  <cp:contentStatus/>
</cp:coreProperties>
</file>